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80" windowWidth="14040" windowHeight="7095" activeTab="4"/>
  </bookViews>
  <sheets>
    <sheet name="OCTUBRE 2014 " sheetId="3" r:id="rId1"/>
    <sheet name="NOVIEMBRE 2014" sheetId="7" r:id="rId2"/>
    <sheet name="DICIEMBRE  2014" sheetId="8" r:id="rId3"/>
    <sheet name="ENERO 2015" sheetId="9" r:id="rId4"/>
    <sheet name="FEBRERO 2015" sheetId="10" r:id="rId5"/>
    <sheet name="Hoja4" sheetId="11" r:id="rId6"/>
  </sheets>
  <externalReferences>
    <externalReference r:id="rId7"/>
  </externalReferences>
  <calcPr calcId="144525"/>
</workbook>
</file>

<file path=xl/calcChain.xml><?xml version="1.0" encoding="utf-8"?>
<calcChain xmlns="http://schemas.openxmlformats.org/spreadsheetml/2006/main">
  <c r="F41" i="9" l="1"/>
  <c r="L38" i="9" l="1"/>
  <c r="C38" i="9"/>
  <c r="X84" i="9"/>
  <c r="Z84" i="9"/>
  <c r="S45" i="9"/>
  <c r="Q45" i="9"/>
  <c r="S37" i="9"/>
  <c r="Y73" i="10" l="1"/>
  <c r="Y62" i="10"/>
  <c r="Y51" i="10"/>
  <c r="Z48" i="10"/>
  <c r="Z46" i="10"/>
  <c r="R45" i="10"/>
  <c r="Z40" i="10"/>
  <c r="T40" i="10"/>
  <c r="T39" i="10"/>
  <c r="T38" i="10"/>
  <c r="L38" i="10"/>
  <c r="I38" i="10"/>
  <c r="K40" i="10" s="1"/>
  <c r="F38" i="10"/>
  <c r="F41" i="10" s="1"/>
  <c r="Z37" i="10"/>
  <c r="T37" i="10"/>
  <c r="T36" i="10"/>
  <c r="T35" i="10"/>
  <c r="Z34" i="10"/>
  <c r="T34" i="10"/>
  <c r="T33" i="10"/>
  <c r="T32" i="10"/>
  <c r="Z31" i="10"/>
  <c r="T31" i="10"/>
  <c r="T30" i="10"/>
  <c r="T29" i="10"/>
  <c r="C38" i="10"/>
  <c r="F42" i="10" s="1"/>
  <c r="T28" i="10"/>
  <c r="T27" i="10"/>
  <c r="T26" i="10"/>
  <c r="T25" i="10"/>
  <c r="T24" i="10"/>
  <c r="T23" i="10"/>
  <c r="S45" i="10"/>
  <c r="T21" i="10"/>
  <c r="T20" i="10"/>
  <c r="T19" i="10"/>
  <c r="T18" i="10"/>
  <c r="T17" i="10"/>
  <c r="T16" i="10"/>
  <c r="T15" i="10"/>
  <c r="T14" i="10"/>
  <c r="T13" i="10"/>
  <c r="T12" i="10"/>
  <c r="T11" i="10"/>
  <c r="T10" i="10"/>
  <c r="T9" i="10"/>
  <c r="T8" i="10"/>
  <c r="T7" i="10"/>
  <c r="T6" i="10"/>
  <c r="T5" i="10"/>
  <c r="T40" i="9"/>
  <c r="T39" i="9"/>
  <c r="T38" i="9"/>
  <c r="T37" i="9"/>
  <c r="S36" i="9"/>
  <c r="T36" i="9" s="1"/>
  <c r="S35" i="9"/>
  <c r="T35" i="9" s="1"/>
  <c r="T34" i="9"/>
  <c r="T33" i="9"/>
  <c r="T32" i="9"/>
  <c r="T31" i="9"/>
  <c r="T30" i="9"/>
  <c r="S29" i="9"/>
  <c r="T29" i="9" s="1"/>
  <c r="T28" i="9"/>
  <c r="T27" i="9"/>
  <c r="T26" i="9"/>
  <c r="T25" i="9"/>
  <c r="T24" i="9"/>
  <c r="T23" i="9"/>
  <c r="S22" i="9"/>
  <c r="T22" i="9" s="1"/>
  <c r="T21" i="9"/>
  <c r="T20" i="9"/>
  <c r="T19" i="9"/>
  <c r="T18" i="9"/>
  <c r="T17" i="9"/>
  <c r="T16" i="9"/>
  <c r="T15" i="9"/>
  <c r="T14" i="9"/>
  <c r="T13" i="9"/>
  <c r="T12" i="9"/>
  <c r="T11" i="9"/>
  <c r="T10" i="9"/>
  <c r="T9" i="9"/>
  <c r="T8" i="9"/>
  <c r="T7" i="9"/>
  <c r="T6" i="9"/>
  <c r="T5" i="9"/>
  <c r="T45" i="9" l="1"/>
  <c r="F43" i="10"/>
  <c r="F45" i="10" s="1"/>
  <c r="L45" i="10" s="1"/>
  <c r="T22" i="10"/>
  <c r="Z73" i="9"/>
  <c r="Z62" i="9" l="1"/>
  <c r="Z51" i="9" l="1"/>
  <c r="AA48" i="9"/>
  <c r="AA46" i="9"/>
  <c r="AA40" i="9"/>
  <c r="AA37" i="9"/>
  <c r="AA34" i="9"/>
  <c r="AA31" i="9"/>
  <c r="C29" i="9" l="1"/>
  <c r="I38" i="9" l="1"/>
  <c r="K40" i="9" s="1"/>
  <c r="F38" i="9"/>
  <c r="F42" i="9"/>
  <c r="F44" i="9" s="1"/>
  <c r="F47" i="9" l="1"/>
  <c r="K43" i="9" s="1"/>
  <c r="K46" i="9" s="1"/>
  <c r="C37" i="8"/>
  <c r="P44" i="8"/>
  <c r="N61" i="7" l="1"/>
  <c r="L38" i="8" l="1"/>
  <c r="I38" i="8"/>
  <c r="K40" i="8" s="1"/>
  <c r="F38" i="8"/>
  <c r="F41" i="8" s="1"/>
  <c r="C38" i="8"/>
  <c r="F42" i="8" s="1"/>
  <c r="F43" i="8" l="1"/>
  <c r="F45" i="8" s="1"/>
  <c r="L45" i="8" s="1"/>
  <c r="L30" i="7"/>
  <c r="K38" i="7" l="1"/>
  <c r="I38" i="7"/>
  <c r="J40" i="7" s="1"/>
  <c r="F38" i="7"/>
  <c r="F41" i="7" s="1"/>
  <c r="C38" i="7"/>
  <c r="F42" i="7" s="1"/>
  <c r="F43" i="7" l="1"/>
  <c r="F45" i="7" s="1"/>
  <c r="K45" i="7" s="1"/>
  <c r="C38" i="3"/>
  <c r="F38" i="3" l="1"/>
  <c r="K38" i="3" l="1"/>
  <c r="F42" i="3" l="1"/>
  <c r="I38" i="3"/>
  <c r="J40" i="3" s="1"/>
  <c r="F41" i="3" s="1"/>
  <c r="F43" i="3"/>
  <c r="F45" i="3" s="1"/>
  <c r="K45" i="3" s="1"/>
</calcChain>
</file>

<file path=xl/sharedStrings.xml><?xml version="1.0" encoding="utf-8"?>
<sst xmlns="http://schemas.openxmlformats.org/spreadsheetml/2006/main" count="603" uniqueCount="255">
  <si>
    <t>COMPRAS</t>
  </si>
  <si>
    <t>TOTAL</t>
  </si>
  <si>
    <t>INVENTARIO INICIAL</t>
  </si>
  <si>
    <t>LUZ</t>
  </si>
  <si>
    <t>G  A  S   T  O  S</t>
  </si>
  <si>
    <t>TELEFONOS</t>
  </si>
  <si>
    <t>RENTA</t>
  </si>
  <si>
    <t>GRAN TOTAL GASTOS</t>
  </si>
  <si>
    <t>VENTAS NETAS</t>
  </si>
  <si>
    <t>INVENTARIO FINAL</t>
  </si>
  <si>
    <t>Sub Total 1</t>
  </si>
  <si>
    <t xml:space="preserve">Sub Total 2 </t>
  </si>
  <si>
    <t xml:space="preserve"> </t>
  </si>
  <si>
    <t>GANANCIA</t>
  </si>
  <si>
    <t xml:space="preserve">VENTAS  </t>
  </si>
  <si>
    <t>vacaciones</t>
  </si>
  <si>
    <t>AGUINALDOS</t>
  </si>
  <si>
    <t xml:space="preserve">BALANCE       DE    OCTUBRE 2014     HERRADURA </t>
  </si>
  <si>
    <t xml:space="preserve">Notas de Venta </t>
  </si>
  <si>
    <t># 52213---# 52250</t>
  </si>
  <si>
    <t># 52251---# 52300</t>
  </si>
  <si>
    <t># 52301---# 52368</t>
  </si>
  <si>
    <t># 52369---# 52441</t>
  </si>
  <si>
    <t># 52504---# 52564</t>
  </si>
  <si>
    <t># 52442---# 52503</t>
  </si>
  <si>
    <t># 52565---# 52597</t>
  </si>
  <si>
    <t># 52598---# 52632</t>
  </si>
  <si>
    <t># 52633---# 52680</t>
  </si>
  <si>
    <t># 52681---# 52723</t>
  </si>
  <si>
    <t>obrador</t>
  </si>
  <si>
    <t># 52724---# 52784</t>
  </si>
  <si>
    <t>tocino</t>
  </si>
  <si>
    <t># 52785---# 52845</t>
  </si>
  <si>
    <t># 52846---# 52888</t>
  </si>
  <si>
    <t># 52889---# 52934</t>
  </si>
  <si>
    <t># 52935---# 52967</t>
  </si>
  <si>
    <t># 52968---# 53009</t>
  </si>
  <si>
    <t># 53010---# 53059</t>
  </si>
  <si>
    <t># 53060---# 53106</t>
  </si>
  <si>
    <t># 53107---# 53163</t>
  </si>
  <si>
    <t># 53164---# 53205</t>
  </si>
  <si>
    <t># 53206---# 53247</t>
  </si>
  <si>
    <t># 53248---# 53281</t>
  </si>
  <si>
    <t># 53282---# 53326</t>
  </si>
  <si>
    <t># 53327---# 53382</t>
  </si>
  <si>
    <t># 53383---# 53431</t>
  </si>
  <si>
    <t># 53432---# 53496</t>
  </si>
  <si>
    <t># 53497---# 53539</t>
  </si>
  <si>
    <t># 53540---# 53578</t>
  </si>
  <si>
    <t># 53579---# 53617</t>
  </si>
  <si>
    <t>tripas</t>
  </si>
  <si>
    <t>chuleta</t>
  </si>
  <si>
    <t>IMPERMEABILIZACION</t>
  </si>
  <si>
    <t>CAMARAS</t>
  </si>
  <si>
    <t>BOLSAS</t>
  </si>
  <si>
    <t>M LIMPIEZA</t>
  </si>
  <si>
    <t xml:space="preserve">BALANCE       DE   NOVIEMBRE    2014     HERRADURA </t>
  </si>
  <si>
    <t># 53633---# 53789</t>
  </si>
  <si>
    <t># 53790---# 53845</t>
  </si>
  <si>
    <t># 53846---# 53889</t>
  </si>
  <si>
    <t># 53890---# 53928</t>
  </si>
  <si>
    <t># 53929---# 53969</t>
  </si>
  <si>
    <t>pavo</t>
  </si>
  <si>
    <t># 53970--- # 54016</t>
  </si>
  <si>
    <t># 54017---# 54083</t>
  </si>
  <si>
    <t>obrador y pechos</t>
  </si>
  <si>
    <t># 54084---# 54152</t>
  </si>
  <si>
    <t>#  54153---# 54219</t>
  </si>
  <si>
    <t>SOAPAP</t>
  </si>
  <si>
    <t># 54220---# 54274</t>
  </si>
  <si>
    <t># 542575---# 54300</t>
  </si>
  <si>
    <t xml:space="preserve">obrador </t>
  </si>
  <si>
    <t># 54301---# 54342</t>
  </si>
  <si>
    <t># 54343---# 54388</t>
  </si>
  <si>
    <t># 54389---# 54452</t>
  </si>
  <si>
    <t># 54453---# 54514</t>
  </si>
  <si>
    <t>NOMINA 44</t>
  </si>
  <si>
    <t>NOMINA 45</t>
  </si>
  <si>
    <t>NOMINA 46</t>
  </si>
  <si>
    <t>NOMINA 47</t>
  </si>
  <si>
    <t>NOMINA 48</t>
  </si>
  <si>
    <t>NOMINA 49</t>
  </si>
  <si>
    <t>NOMINA 40</t>
  </si>
  <si>
    <t>NOMINA 41</t>
  </si>
  <si>
    <t>NOMINA 42</t>
  </si>
  <si>
    <t>NOMINA 43</t>
  </si>
  <si>
    <t># 56515---# 54591</t>
  </si>
  <si>
    <t>Central</t>
  </si>
  <si>
    <t># 54592---# 54649</t>
  </si>
  <si>
    <t># 54650---# 54686</t>
  </si>
  <si>
    <t># 54687---# 54712</t>
  </si>
  <si>
    <t>#54713---# 54754</t>
  </si>
  <si>
    <t>COMPRAS A ALMACEN</t>
  </si>
  <si>
    <t># 54755---$ 54811</t>
  </si>
  <si>
    <t># 54812---# 54876</t>
  </si>
  <si>
    <t># 54877---# 54936</t>
  </si>
  <si>
    <t># 54937---# 54984</t>
  </si>
  <si>
    <t># 54985---# 55019</t>
  </si>
  <si>
    <t># 55059---# 55099</t>
  </si>
  <si>
    <t>PREDIAL</t>
  </si>
  <si>
    <t># 55100---# 55156</t>
  </si>
  <si>
    <t># 55157---# 55228</t>
  </si>
  <si>
    <t># 55229---# 55290</t>
  </si>
  <si>
    <t xml:space="preserve">BALANCE       DE   DICIEMBRE    2014     HERRADURA </t>
  </si>
  <si>
    <t>#55291---# 55328</t>
  </si>
  <si>
    <t>#55329---# 55362</t>
  </si>
  <si>
    <t># 55363---# 55391</t>
  </si>
  <si>
    <t># 55437---# 55492</t>
  </si>
  <si>
    <t># 55493---# 55557</t>
  </si>
  <si>
    <t>central</t>
  </si>
  <si>
    <t># 55558---# 55603</t>
  </si>
  <si>
    <t># 55604---# 55646</t>
  </si>
  <si>
    <t># 55647---# 55702</t>
  </si>
  <si>
    <t># 55703---# 55757</t>
  </si>
  <si>
    <t>flores y Angel</t>
  </si>
  <si>
    <t>angel</t>
  </si>
  <si>
    <t>Afilador-Angel</t>
  </si>
  <si>
    <t>NOMINA 50</t>
  </si>
  <si>
    <t>NOMINA 51</t>
  </si>
  <si>
    <t>NOMINA 52</t>
  </si>
  <si>
    <t xml:space="preserve">NOMINA </t>
  </si>
  <si>
    <t># 55758---# 55805</t>
  </si>
  <si>
    <t># 55806---# 55857</t>
  </si>
  <si>
    <t># 55858---# 55915</t>
  </si>
  <si>
    <t># 55916---# 55981</t>
  </si>
  <si>
    <t># 559821---# 56023</t>
  </si>
  <si>
    <t># 56024---# 56067</t>
  </si>
  <si>
    <t>Engrasador --Angel</t>
  </si>
  <si>
    <t>Cinta--Angel</t>
  </si>
  <si>
    <t>mantenimiento-Angel-Espatula</t>
  </si>
  <si>
    <t># 56124---# 56181</t>
  </si>
  <si>
    <t># 56068---# 56123</t>
  </si>
  <si>
    <t>Angel---afilador</t>
  </si>
  <si>
    <t># 56182--# 56238</t>
  </si>
  <si>
    <t># 56239---# 56314</t>
  </si>
  <si>
    <t># 56315---# 56381</t>
  </si>
  <si>
    <t># 56382---# 56441</t>
  </si>
  <si>
    <t># 56442---# 56545</t>
  </si>
  <si>
    <t># 56546---# 56640</t>
  </si>
  <si>
    <t>.</t>
  </si>
  <si>
    <t>fumigacion--angel</t>
  </si>
  <si>
    <t>,,,,,,,,,,,,,,,,,,,,,,,</t>
  </si>
  <si>
    <t># 56641---# 56715</t>
  </si>
  <si>
    <t># 56716---# 56796</t>
  </si>
  <si>
    <t># 56797---# 56860</t>
  </si>
  <si>
    <t>combo--pierna</t>
  </si>
  <si>
    <t># 56861---# 56902</t>
  </si>
  <si>
    <t># 56903---# 56968</t>
  </si>
  <si>
    <t>,0052K</t>
  </si>
  <si>
    <t>,0061 K</t>
  </si>
  <si>
    <t>,0071 K</t>
  </si>
  <si>
    <t>,0078 K</t>
  </si>
  <si>
    <t>,0089 K</t>
  </si>
  <si>
    <t>,0100 K</t>
  </si>
  <si>
    <t>,0116 K</t>
  </si>
  <si>
    <t>,0111 K</t>
  </si>
  <si>
    <t>,0125 K</t>
  </si>
  <si>
    <t>,0134 K</t>
  </si>
  <si>
    <t>,0139 K</t>
  </si>
  <si>
    <t>,0154 K</t>
  </si>
  <si>
    <t>,0164 K</t>
  </si>
  <si>
    <t>,0167 K</t>
  </si>
  <si>
    <t>,0188 K</t>
  </si>
  <si>
    <t>,0207 k</t>
  </si>
  <si>
    <t>,0221 k</t>
  </si>
  <si>
    <t>,0237 k</t>
  </si>
  <si>
    <t>,0239 k</t>
  </si>
  <si>
    <t>,0250 k</t>
  </si>
  <si>
    <t>,0255 k</t>
  </si>
  <si>
    <t>,0266 k</t>
  </si>
  <si>
    <t>,0274 k</t>
  </si>
  <si>
    <t>,0287 k</t>
  </si>
  <si>
    <t>,0289 k</t>
  </si>
  <si>
    <t>TRASPASOS ALMACEN</t>
  </si>
  <si>
    <t>REMISIONES OBRADOR</t>
  </si>
  <si>
    <t># 56969---# 57050</t>
  </si>
  <si>
    <t xml:space="preserve">BALANCE       DE   E N E R O     2015     HERRADURA </t>
  </si>
  <si>
    <t># 57051--# 57125</t>
  </si>
  <si>
    <t># 57126---# 57196</t>
  </si>
  <si>
    <t># 59197---# 57242</t>
  </si>
  <si>
    <t># 57243--# 27296</t>
  </si>
  <si>
    <t># 57297---# 57346</t>
  </si>
  <si>
    <t># 57347---# 57380</t>
  </si>
  <si>
    <t># 57381---# 57444</t>
  </si>
  <si>
    <t># 57445---# 57505</t>
  </si>
  <si>
    <t># 57506---# 57582</t>
  </si>
  <si>
    <t># 57583---#  57644</t>
  </si>
  <si>
    <t># 57645---# 57697</t>
  </si>
  <si>
    <t># 57698---# 57726</t>
  </si>
  <si>
    <t># 57727---# 57768</t>
  </si>
  <si>
    <t># 57769---# 57813</t>
  </si>
  <si>
    <t># 57814---# 57881</t>
  </si>
  <si>
    <t>NOMINA 01</t>
  </si>
  <si>
    <t>NOMINA 02</t>
  </si>
  <si>
    <t>NOMINA 03</t>
  </si>
  <si>
    <t>NOMINA 04</t>
  </si>
  <si>
    <t># 57882---# 57945</t>
  </si>
  <si>
    <t># 57946---# 57998</t>
  </si>
  <si>
    <t># 57999---# 58041</t>
  </si>
  <si>
    <t># 58042---# 58082</t>
  </si>
  <si>
    <t>PAGOS DE HERRADURA</t>
  </si>
  <si>
    <t>REM 9139</t>
  </si>
  <si>
    <t>BBVA</t>
  </si>
  <si>
    <t>REM 9260</t>
  </si>
  <si>
    <t>REM 9264</t>
  </si>
  <si>
    <t>REM 9433</t>
  </si>
  <si>
    <t>REM 9370</t>
  </si>
  <si>
    <t>REM 9371</t>
  </si>
  <si>
    <t>REM 9534</t>
  </si>
  <si>
    <t>23-,.Enero 2015</t>
  </si>
  <si>
    <t xml:space="preserve">  </t>
  </si>
  <si>
    <t># 58083---# 58122</t>
  </si>
  <si>
    <t>R-9534</t>
  </si>
  <si>
    <t>Mantenimiento</t>
  </si>
  <si>
    <t># 58123---# 58179</t>
  </si>
  <si>
    <t># 58236---# 58311</t>
  </si>
  <si>
    <t># 58180---# 58235</t>
  </si>
  <si>
    <t># 58379---# 58427</t>
  </si>
  <si>
    <t>#58312---# 58378</t>
  </si>
  <si>
    <t>#58428---# 58462</t>
  </si>
  <si>
    <t>28-,.Enero 2015</t>
  </si>
  <si>
    <t>R-9530</t>
  </si>
  <si>
    <t>R-9716</t>
  </si>
  <si>
    <t>R-9777</t>
  </si>
  <si>
    <t>R-9916</t>
  </si>
  <si>
    <t>R-10006</t>
  </si>
  <si>
    <t>R-10207</t>
  </si>
  <si>
    <t>A/Cta</t>
  </si>
  <si>
    <t># 58463---# 58503</t>
  </si>
  <si>
    <t>30-,.Enero 2015</t>
  </si>
  <si>
    <t>R-10305</t>
  </si>
  <si>
    <t>R-10118</t>
  </si>
  <si>
    <t xml:space="preserve">TOTAL </t>
  </si>
  <si>
    <t># 58504---# 58542</t>
  </si>
  <si>
    <t>R-10380</t>
  </si>
  <si>
    <t>31-Enero ,.,2015</t>
  </si>
  <si>
    <t>21-Ene 9,920.00--23-Ene $ 45,595.56</t>
  </si>
  <si>
    <t>23-Ene 8,621.00--28-Ene 68,301.08</t>
  </si>
  <si>
    <t>28-Ene 14,546.00---30-Ene --22,644.90</t>
  </si>
  <si>
    <t>30-Ene 5,648.90---31-Ene 11,010.50</t>
  </si>
  <si>
    <t>REMISIONES  HERRADURA</t>
  </si>
  <si>
    <t xml:space="preserve">BALANCE       DE   FEBRERO      2015     HERRADURA </t>
  </si>
  <si>
    <t>abono</t>
  </si>
  <si>
    <t>restp</t>
  </si>
  <si>
    <t>resto</t>
  </si>
  <si>
    <t>#058543---#58607</t>
  </si>
  <si>
    <t>31-Ene ---03-Feb</t>
  </si>
  <si>
    <t>vacaciones Marisol</t>
  </si>
  <si>
    <t>03-Febrero .,2015</t>
  </si>
  <si>
    <t>R-10577</t>
  </si>
  <si>
    <t>NOTAS OBRADOR</t>
  </si>
  <si>
    <t xml:space="preserve">SUB TOTAL </t>
  </si>
  <si>
    <t>SUB TOTAL 2</t>
  </si>
  <si>
    <t>menos inventario INICIAL</t>
  </si>
  <si>
    <t>TRIPAS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</si>
</sst>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-&quot;$&quot;* #,##0.00_-;\-&quot;$&quot;* #,##0.00_-;_-&quot;$&quot;* &quot;-&quot;??_-;_-@_-"/>
    <numFmt numFmtId="164" formatCode="&quot;$&quot;#,##0.00"/>
    <numFmt numFmtId="165" formatCode="[$-C0A]dd\-mmm\-yy;@"/>
    <numFmt numFmtId="166" formatCode="[$-C0A]d\-mmm\-yy;@"/>
  </numFmts>
  <fonts count="2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9"/>
      <color theme="6" tint="-0.499984740745262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8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i/>
      <u/>
      <sz val="11"/>
      <color rgb="FF0000FF"/>
      <name val="Cambria"/>
      <family val="1"/>
      <scheme val="major"/>
    </font>
    <font>
      <b/>
      <sz val="11"/>
      <color indexed="8"/>
      <name val="Calibri"/>
      <family val="2"/>
    </font>
    <font>
      <b/>
      <sz val="12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</fills>
  <borders count="5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/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Dashed">
        <color auto="1"/>
      </left>
      <right/>
      <top/>
      <bottom style="double">
        <color auto="1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auto="1"/>
      </top>
      <bottom/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Dashed">
        <color auto="1"/>
      </left>
      <right style="thick">
        <color auto="1"/>
      </right>
      <top/>
      <bottom style="mediumDashed">
        <color auto="1"/>
      </bottom>
      <diagonal/>
    </border>
    <border>
      <left style="thick">
        <color indexed="64"/>
      </left>
      <right style="mediumDashed">
        <color indexed="64"/>
      </right>
      <top style="double">
        <color indexed="64"/>
      </top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medium">
        <color indexed="64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Dashed">
        <color auto="1"/>
      </left>
      <right/>
      <top style="double">
        <color auto="1"/>
      </top>
      <bottom style="medium">
        <color auto="1"/>
      </bottom>
      <diagonal/>
    </border>
    <border>
      <left style="mediumDashed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Dashed">
        <color auto="1"/>
      </right>
      <top style="medium">
        <color auto="1"/>
      </top>
      <bottom style="medium">
        <color auto="1"/>
      </bottom>
      <diagonal/>
    </border>
    <border>
      <left/>
      <right style="mediumDashed">
        <color auto="1"/>
      </right>
      <top style="double">
        <color auto="1"/>
      </top>
      <bottom/>
      <diagonal/>
    </border>
    <border>
      <left/>
      <right style="mediumDashed">
        <color auto="1"/>
      </right>
      <top/>
      <bottom style="medium">
        <color auto="1"/>
      </bottom>
      <diagonal/>
    </border>
  </borders>
  <cellStyleXfs count="2">
    <xf numFmtId="0" fontId="0" fillId="0" borderId="0"/>
    <xf numFmtId="44" fontId="15" fillId="0" borderId="0" applyFont="0" applyFill="0" applyBorder="0" applyAlignment="0" applyProtection="0"/>
  </cellStyleXfs>
  <cellXfs count="234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 applyBorder="1" applyAlignment="1">
      <alignment horizontal="center"/>
    </xf>
    <xf numFmtId="164" fontId="1" fillId="0" borderId="0" xfId="0" applyNumberFormat="1" applyFont="1"/>
    <xf numFmtId="0" fontId="1" fillId="0" borderId="0" xfId="0" applyFont="1"/>
    <xf numFmtId="0" fontId="3" fillId="0" borderId="0" xfId="0" applyFont="1"/>
    <xf numFmtId="164" fontId="0" fillId="0" borderId="11" xfId="0" applyNumberFormat="1" applyBorder="1"/>
    <xf numFmtId="0" fontId="0" fillId="0" borderId="10" xfId="0" applyBorder="1"/>
    <xf numFmtId="0" fontId="0" fillId="0" borderId="12" xfId="0" applyBorder="1"/>
    <xf numFmtId="164" fontId="0" fillId="0" borderId="13" xfId="0" applyNumberFormat="1" applyBorder="1"/>
    <xf numFmtId="0" fontId="0" fillId="0" borderId="15" xfId="0" applyBorder="1"/>
    <xf numFmtId="0" fontId="4" fillId="0" borderId="0" xfId="0" applyFont="1" applyAlignment="1">
      <alignment horizontal="center"/>
    </xf>
    <xf numFmtId="0" fontId="0" fillId="0" borderId="0" xfId="0" applyBorder="1"/>
    <xf numFmtId="0" fontId="4" fillId="0" borderId="1" xfId="0" applyFont="1" applyBorder="1"/>
    <xf numFmtId="0" fontId="8" fillId="0" borderId="1" xfId="0" applyFont="1" applyBorder="1"/>
    <xf numFmtId="0" fontId="0" fillId="0" borderId="23" xfId="0" applyBorder="1"/>
    <xf numFmtId="164" fontId="1" fillId="0" borderId="0" xfId="0" applyNumberFormat="1" applyFont="1" applyAlignment="1">
      <alignment horizontal="center"/>
    </xf>
    <xf numFmtId="0" fontId="0" fillId="0" borderId="24" xfId="0" applyBorder="1"/>
    <xf numFmtId="164" fontId="0" fillId="0" borderId="0" xfId="0" applyNumberFormat="1" applyFill="1" applyBorder="1"/>
    <xf numFmtId="164" fontId="0" fillId="0" borderId="0" xfId="0" applyNumberFormat="1" applyBorder="1"/>
    <xf numFmtId="16" fontId="0" fillId="0" borderId="0" xfId="0" applyNumberFormat="1"/>
    <xf numFmtId="164" fontId="0" fillId="0" borderId="0" xfId="0" applyNumberFormat="1" applyFill="1"/>
    <xf numFmtId="0" fontId="0" fillId="0" borderId="0" xfId="0" applyFill="1"/>
    <xf numFmtId="15" fontId="0" fillId="0" borderId="14" xfId="0" applyNumberFormat="1" applyFill="1" applyBorder="1"/>
    <xf numFmtId="16" fontId="0" fillId="0" borderId="15" xfId="0" applyNumberFormat="1" applyBorder="1"/>
    <xf numFmtId="15" fontId="0" fillId="0" borderId="10" xfId="0" applyNumberFormat="1" applyFill="1" applyBorder="1"/>
    <xf numFmtId="15" fontId="0" fillId="0" borderId="15" xfId="0" applyNumberFormat="1" applyFill="1" applyBorder="1"/>
    <xf numFmtId="0" fontId="0" fillId="0" borderId="0" xfId="0" applyFill="1" applyBorder="1"/>
    <xf numFmtId="164" fontId="9" fillId="0" borderId="0" xfId="0" applyNumberFormat="1" applyFont="1" applyFill="1"/>
    <xf numFmtId="0" fontId="4" fillId="0" borderId="3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164" fontId="5" fillId="0" borderId="0" xfId="0" applyNumberFormat="1" applyFont="1" applyFill="1"/>
    <xf numFmtId="164" fontId="14" fillId="0" borderId="0" xfId="0" applyNumberFormat="1" applyFont="1"/>
    <xf numFmtId="0" fontId="0" fillId="0" borderId="29" xfId="0" applyBorder="1"/>
    <xf numFmtId="0" fontId="10" fillId="0" borderId="0" xfId="0" applyFont="1" applyBorder="1"/>
    <xf numFmtId="16" fontId="0" fillId="0" borderId="0" xfId="0" applyNumberFormat="1" applyBorder="1"/>
    <xf numFmtId="165" fontId="0" fillId="0" borderId="0" xfId="0" applyNumberFormat="1" applyAlignment="1">
      <alignment horizontal="center"/>
    </xf>
    <xf numFmtId="165" fontId="0" fillId="0" borderId="18" xfId="0" applyNumberForma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5" fontId="5" fillId="0" borderId="18" xfId="0" applyNumberFormat="1" applyFont="1" applyBorder="1" applyAlignment="1">
      <alignment horizontal="center"/>
    </xf>
    <xf numFmtId="165" fontId="4" fillId="0" borderId="6" xfId="0" applyNumberFormat="1" applyFont="1" applyBorder="1" applyAlignment="1">
      <alignment horizontal="center"/>
    </xf>
    <xf numFmtId="165" fontId="3" fillId="0" borderId="0" xfId="0" applyNumberFormat="1" applyFont="1" applyAlignment="1">
      <alignment horizontal="center"/>
    </xf>
    <xf numFmtId="44" fontId="0" fillId="0" borderId="0" xfId="1" applyFont="1"/>
    <xf numFmtId="44" fontId="2" fillId="0" borderId="19" xfId="1" applyFont="1" applyBorder="1" applyAlignment="1">
      <alignment horizontal="center"/>
    </xf>
    <xf numFmtId="44" fontId="1" fillId="0" borderId="5" xfId="1" applyFont="1" applyFill="1" applyBorder="1"/>
    <xf numFmtId="44" fontId="0" fillId="0" borderId="5" xfId="1" applyFont="1" applyBorder="1"/>
    <xf numFmtId="44" fontId="1" fillId="0" borderId="7" xfId="1" applyFont="1" applyBorder="1"/>
    <xf numFmtId="44" fontId="3" fillId="0" borderId="0" xfId="1" applyFont="1"/>
    <xf numFmtId="44" fontId="0" fillId="0" borderId="0" xfId="1" applyFont="1" applyFill="1" applyBorder="1"/>
    <xf numFmtId="44" fontId="1" fillId="0" borderId="0" xfId="1" applyFont="1" applyAlignment="1">
      <alignment horizontal="center"/>
    </xf>
    <xf numFmtId="44" fontId="1" fillId="0" borderId="11" xfId="1" applyFont="1" applyFill="1" applyBorder="1"/>
    <xf numFmtId="44" fontId="0" fillId="0" borderId="11" xfId="1" applyFont="1" applyBorder="1"/>
    <xf numFmtId="44" fontId="0" fillId="0" borderId="13" xfId="1" applyFont="1" applyBorder="1"/>
    <xf numFmtId="44" fontId="4" fillId="0" borderId="0" xfId="1" applyFont="1"/>
    <xf numFmtId="44" fontId="0" fillId="0" borderId="0" xfId="1" applyFont="1" applyBorder="1"/>
    <xf numFmtId="44" fontId="1" fillId="0" borderId="0" xfId="1" applyFont="1" applyBorder="1"/>
    <xf numFmtId="44" fontId="0" fillId="0" borderId="24" xfId="1" applyFont="1" applyBorder="1"/>
    <xf numFmtId="44" fontId="1" fillId="0" borderId="0" xfId="1" applyFont="1"/>
    <xf numFmtId="44" fontId="4" fillId="0" borderId="28" xfId="1" applyFont="1" applyBorder="1"/>
    <xf numFmtId="44" fontId="1" fillId="0" borderId="32" xfId="1" applyFont="1" applyFill="1" applyBorder="1"/>
    <xf numFmtId="44" fontId="1" fillId="0" borderId="33" xfId="1" applyFont="1" applyFill="1" applyBorder="1"/>
    <xf numFmtId="44" fontId="1" fillId="0" borderId="16" xfId="1" applyFont="1" applyFill="1" applyBorder="1"/>
    <xf numFmtId="44" fontId="0" fillId="0" borderId="16" xfId="1" applyFont="1" applyBorder="1"/>
    <xf numFmtId="44" fontId="0" fillId="0" borderId="17" xfId="1" applyFont="1" applyBorder="1"/>
    <xf numFmtId="44" fontId="6" fillId="0" borderId="0" xfId="1" applyFont="1" applyAlignment="1">
      <alignment horizontal="center" vertical="center" wrapText="1"/>
    </xf>
    <xf numFmtId="44" fontId="1" fillId="0" borderId="20" xfId="1" applyFont="1" applyBorder="1"/>
    <xf numFmtId="0" fontId="0" fillId="0" borderId="34" xfId="0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36" xfId="0" applyFon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164" fontId="10" fillId="0" borderId="0" xfId="0" applyNumberFormat="1" applyFont="1" applyFill="1"/>
    <xf numFmtId="0" fontId="9" fillId="0" borderId="0" xfId="0" applyFont="1" applyFill="1" applyBorder="1"/>
    <xf numFmtId="44" fontId="0" fillId="0" borderId="0" xfId="1" applyFont="1" applyBorder="1" applyAlignment="1">
      <alignment horizontal="center"/>
    </xf>
    <xf numFmtId="44" fontId="0" fillId="0" borderId="0" xfId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5" fontId="0" fillId="0" borderId="30" xfId="0" applyNumberFormat="1" applyFill="1" applyBorder="1"/>
    <xf numFmtId="0" fontId="16" fillId="0" borderId="34" xfId="0" applyFont="1" applyBorder="1" applyAlignment="1">
      <alignment horizontal="center"/>
    </xf>
    <xf numFmtId="44" fontId="0" fillId="0" borderId="0" xfId="0" applyNumberFormat="1"/>
    <xf numFmtId="0" fontId="0" fillId="3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34" xfId="0" applyFont="1" applyBorder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44" fontId="1" fillId="0" borderId="29" xfId="1" applyFont="1" applyFill="1" applyBorder="1"/>
    <xf numFmtId="44" fontId="1" fillId="0" borderId="0" xfId="1" applyFont="1" applyFill="1" applyBorder="1"/>
    <xf numFmtId="44" fontId="11" fillId="0" borderId="0" xfId="1" applyFont="1" applyFill="1" applyBorder="1"/>
    <xf numFmtId="44" fontId="17" fillId="0" borderId="0" xfId="1" applyFont="1" applyFill="1" applyBorder="1"/>
    <xf numFmtId="44" fontId="1" fillId="4" borderId="5" xfId="1" applyFont="1" applyFill="1" applyBorder="1"/>
    <xf numFmtId="44" fontId="1" fillId="4" borderId="11" xfId="1" applyFont="1" applyFill="1" applyBorder="1"/>
    <xf numFmtId="44" fontId="1" fillId="4" borderId="16" xfId="1" applyFont="1" applyFill="1" applyBorder="1"/>
    <xf numFmtId="44" fontId="3" fillId="0" borderId="20" xfId="1" applyFont="1" applyBorder="1"/>
    <xf numFmtId="0" fontId="0" fillId="4" borderId="34" xfId="0" applyFill="1" applyBorder="1" applyAlignment="1">
      <alignment horizontal="center"/>
    </xf>
    <xf numFmtId="0" fontId="18" fillId="0" borderId="1" xfId="0" applyFont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44" fontId="1" fillId="4" borderId="32" xfId="1" applyFont="1" applyFill="1" applyBorder="1"/>
    <xf numFmtId="0" fontId="20" fillId="0" borderId="0" xfId="0" applyFont="1"/>
    <xf numFmtId="165" fontId="0" fillId="0" borderId="0" xfId="0" applyNumberFormat="1"/>
    <xf numFmtId="164" fontId="21" fillId="0" borderId="0" xfId="0" applyNumberFormat="1" applyFont="1" applyFill="1" applyBorder="1"/>
    <xf numFmtId="44" fontId="21" fillId="0" borderId="0" xfId="1" applyFont="1" applyFill="1" applyBorder="1"/>
    <xf numFmtId="165" fontId="1" fillId="0" borderId="0" xfId="0" applyNumberFormat="1" applyFont="1" applyFill="1" applyBorder="1"/>
    <xf numFmtId="0" fontId="22" fillId="0" borderId="0" xfId="0" applyFont="1" applyFill="1" applyBorder="1" applyAlignment="1">
      <alignment horizontal="center"/>
    </xf>
    <xf numFmtId="0" fontId="21" fillId="0" borderId="0" xfId="0" applyFont="1" applyFill="1" applyBorder="1"/>
    <xf numFmtId="164" fontId="1" fillId="0" borderId="0" xfId="0" applyNumberFormat="1" applyFont="1" applyFill="1" applyBorder="1"/>
    <xf numFmtId="14" fontId="1" fillId="0" borderId="0" xfId="0" applyNumberFormat="1" applyFont="1" applyFill="1" applyBorder="1"/>
    <xf numFmtId="164" fontId="23" fillId="0" borderId="0" xfId="0" applyNumberFormat="1" applyFont="1" applyFill="1" applyBorder="1"/>
    <xf numFmtId="44" fontId="1" fillId="0" borderId="0" xfId="0" applyNumberFormat="1" applyFont="1"/>
    <xf numFmtId="165" fontId="1" fillId="0" borderId="0" xfId="0" applyNumberFormat="1" applyFont="1"/>
    <xf numFmtId="1" fontId="1" fillId="0" borderId="0" xfId="0" applyNumberFormat="1" applyFont="1" applyAlignment="1">
      <alignment horizontal="center"/>
    </xf>
    <xf numFmtId="164" fontId="24" fillId="0" borderId="42" xfId="0" applyNumberFormat="1" applyFont="1" applyFill="1" applyBorder="1"/>
    <xf numFmtId="165" fontId="19" fillId="0" borderId="42" xfId="0" applyNumberFormat="1" applyFont="1" applyFill="1" applyBorder="1"/>
    <xf numFmtId="44" fontId="24" fillId="0" borderId="42" xfId="1" applyFont="1" applyFill="1" applyBorder="1"/>
    <xf numFmtId="164" fontId="23" fillId="0" borderId="42" xfId="0" applyNumberFormat="1" applyFont="1" applyFill="1" applyBorder="1"/>
    <xf numFmtId="0" fontId="19" fillId="4" borderId="42" xfId="0" applyFont="1" applyFill="1" applyBorder="1"/>
    <xf numFmtId="0" fontId="14" fillId="0" borderId="42" xfId="0" applyFont="1" applyBorder="1"/>
    <xf numFmtId="44" fontId="19" fillId="0" borderId="42" xfId="1" applyFont="1" applyBorder="1"/>
    <xf numFmtId="0" fontId="0" fillId="0" borderId="42" xfId="0" applyBorder="1"/>
    <xf numFmtId="164" fontId="24" fillId="4" borderId="42" xfId="0" applyNumberFormat="1" applyFont="1" applyFill="1" applyBorder="1"/>
    <xf numFmtId="44" fontId="1" fillId="0" borderId="42" xfId="1" applyFont="1" applyBorder="1"/>
    <xf numFmtId="0" fontId="9" fillId="0" borderId="15" xfId="0" applyFont="1" applyBorder="1"/>
    <xf numFmtId="165" fontId="1" fillId="0" borderId="24" xfId="0" applyNumberFormat="1" applyFont="1" applyBorder="1"/>
    <xf numFmtId="1" fontId="1" fillId="0" borderId="24" xfId="0" applyNumberFormat="1" applyFont="1" applyBorder="1" applyAlignment="1">
      <alignment horizontal="center"/>
    </xf>
    <xf numFmtId="44" fontId="1" fillId="0" borderId="24" xfId="1" applyFont="1" applyBorder="1"/>
    <xf numFmtId="165" fontId="0" fillId="0" borderId="24" xfId="0" applyNumberFormat="1" applyBorder="1"/>
    <xf numFmtId="44" fontId="1" fillId="0" borderId="24" xfId="0" applyNumberFormat="1" applyFont="1" applyBorder="1"/>
    <xf numFmtId="0" fontId="19" fillId="0" borderId="42" xfId="0" applyFont="1" applyFill="1" applyBorder="1"/>
    <xf numFmtId="0" fontId="19" fillId="0" borderId="42" xfId="0" applyFont="1" applyBorder="1"/>
    <xf numFmtId="0" fontId="1" fillId="0" borderId="42" xfId="0" applyFont="1" applyBorder="1"/>
    <xf numFmtId="44" fontId="1" fillId="5" borderId="42" xfId="0" applyNumberFormat="1" applyFont="1" applyFill="1" applyBorder="1"/>
    <xf numFmtId="44" fontId="21" fillId="0" borderId="42" xfId="1" applyFont="1" applyFill="1" applyBorder="1"/>
    <xf numFmtId="44" fontId="13" fillId="0" borderId="0" xfId="1" applyFont="1"/>
    <xf numFmtId="165" fontId="19" fillId="0" borderId="43" xfId="0" applyNumberFormat="1" applyFont="1" applyFill="1" applyBorder="1"/>
    <xf numFmtId="44" fontId="19" fillId="0" borderId="43" xfId="1" applyFont="1" applyBorder="1"/>
    <xf numFmtId="164" fontId="24" fillId="0" borderId="0" xfId="0" applyNumberFormat="1" applyFont="1" applyFill="1" applyBorder="1"/>
    <xf numFmtId="165" fontId="19" fillId="0" borderId="0" xfId="0" applyNumberFormat="1" applyFont="1" applyFill="1" applyBorder="1"/>
    <xf numFmtId="44" fontId="19" fillId="0" borderId="0" xfId="1" applyFont="1" applyBorder="1"/>
    <xf numFmtId="0" fontId="1" fillId="0" borderId="0" xfId="0" applyFont="1" applyBorder="1"/>
    <xf numFmtId="164" fontId="24" fillId="0" borderId="44" xfId="0" applyNumberFormat="1" applyFont="1" applyFill="1" applyBorder="1"/>
    <xf numFmtId="0" fontId="1" fillId="0" borderId="45" xfId="0" applyFont="1" applyBorder="1"/>
    <xf numFmtId="44" fontId="19" fillId="0" borderId="47" xfId="1" applyFont="1" applyBorder="1"/>
    <xf numFmtId="165" fontId="19" fillId="0" borderId="46" xfId="0" applyNumberFormat="1" applyFont="1" applyFill="1" applyBorder="1" applyAlignment="1">
      <alignment horizontal="right"/>
    </xf>
    <xf numFmtId="16" fontId="21" fillId="0" borderId="0" xfId="1" applyNumberFormat="1" applyFont="1" applyFill="1" applyBorder="1"/>
    <xf numFmtId="0" fontId="4" fillId="0" borderId="0" xfId="0" applyFont="1" applyAlignment="1">
      <alignment horizontal="center"/>
    </xf>
    <xf numFmtId="164" fontId="6" fillId="0" borderId="26" xfId="0" applyNumberFormat="1" applyFont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165" fontId="1" fillId="0" borderId="42" xfId="0" applyNumberFormat="1" applyFont="1" applyFill="1" applyBorder="1" applyAlignment="1">
      <alignment horizontal="center"/>
    </xf>
    <xf numFmtId="0" fontId="22" fillId="0" borderId="25" xfId="0" applyFont="1" applyFill="1" applyBorder="1" applyAlignment="1">
      <alignment horizontal="center"/>
    </xf>
    <xf numFmtId="164" fontId="21" fillId="0" borderId="25" xfId="0" applyNumberFormat="1" applyFont="1" applyFill="1" applyBorder="1"/>
    <xf numFmtId="164" fontId="1" fillId="0" borderId="27" xfId="0" applyNumberFormat="1" applyFont="1" applyFill="1" applyBorder="1"/>
    <xf numFmtId="164" fontId="23" fillId="0" borderId="27" xfId="0" applyNumberFormat="1" applyFont="1" applyFill="1" applyBorder="1"/>
    <xf numFmtId="165" fontId="17" fillId="0" borderId="0" xfId="0" applyNumberFormat="1" applyFont="1" applyFill="1" applyBorder="1"/>
    <xf numFmtId="166" fontId="1" fillId="0" borderId="0" xfId="0" applyNumberFormat="1" applyFont="1" applyFill="1" applyBorder="1"/>
    <xf numFmtId="164" fontId="1" fillId="0" borderId="25" xfId="0" applyNumberFormat="1" applyFont="1" applyFill="1" applyBorder="1"/>
    <xf numFmtId="166" fontId="17" fillId="0" borderId="0" xfId="0" applyNumberFormat="1" applyFont="1" applyFill="1" applyBorder="1"/>
    <xf numFmtId="166" fontId="1" fillId="6" borderId="0" xfId="0" applyNumberFormat="1" applyFont="1" applyFill="1" applyBorder="1"/>
    <xf numFmtId="44" fontId="19" fillId="4" borderId="42" xfId="1" applyFont="1" applyFill="1" applyBorder="1"/>
    <xf numFmtId="44" fontId="24" fillId="4" borderId="42" xfId="1" applyFont="1" applyFill="1" applyBorder="1"/>
    <xf numFmtId="44" fontId="0" fillId="0" borderId="42" xfId="1" applyFont="1" applyBorder="1"/>
    <xf numFmtId="44" fontId="19" fillId="0" borderId="42" xfId="1" applyFont="1" applyFill="1" applyBorder="1"/>
    <xf numFmtId="44" fontId="24" fillId="0" borderId="43" xfId="1" applyFont="1" applyFill="1" applyBorder="1"/>
    <xf numFmtId="44" fontId="24" fillId="0" borderId="0" xfId="1" applyFont="1" applyFill="1" applyBorder="1"/>
    <xf numFmtId="44" fontId="1" fillId="0" borderId="27" xfId="1" applyFont="1" applyFill="1" applyBorder="1"/>
    <xf numFmtId="44" fontId="23" fillId="0" borderId="27" xfId="1" applyFont="1" applyFill="1" applyBorder="1"/>
    <xf numFmtId="44" fontId="21" fillId="0" borderId="25" xfId="1" applyFont="1" applyFill="1" applyBorder="1"/>
    <xf numFmtId="44" fontId="1" fillId="0" borderId="25" xfId="1" applyFont="1" applyFill="1" applyBorder="1"/>
    <xf numFmtId="44" fontId="21" fillId="6" borderId="0" xfId="1" applyFont="1" applyFill="1" applyBorder="1"/>
    <xf numFmtId="165" fontId="23" fillId="0" borderId="42" xfId="0" applyNumberFormat="1" applyFont="1" applyFill="1" applyBorder="1"/>
    <xf numFmtId="165" fontId="1" fillId="0" borderId="42" xfId="0" applyNumberFormat="1" applyFont="1" applyBorder="1"/>
    <xf numFmtId="44" fontId="24" fillId="0" borderId="48" xfId="1" applyFont="1" applyFill="1" applyBorder="1"/>
    <xf numFmtId="0" fontId="0" fillId="4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49" xfId="0" applyBorder="1"/>
    <xf numFmtId="0" fontId="0" fillId="0" borderId="50" xfId="0" applyBorder="1"/>
    <xf numFmtId="164" fontId="0" fillId="0" borderId="51" xfId="0" applyNumberFormat="1" applyBorder="1"/>
    <xf numFmtId="0" fontId="10" fillId="0" borderId="50" xfId="0" applyFont="1" applyBorder="1"/>
    <xf numFmtId="0" fontId="9" fillId="0" borderId="50" xfId="0" applyFont="1" applyFill="1" applyBorder="1"/>
    <xf numFmtId="0" fontId="0" fillId="0" borderId="50" xfId="0" applyFill="1" applyBorder="1"/>
    <xf numFmtId="16" fontId="0" fillId="0" borderId="50" xfId="0" applyNumberFormat="1" applyBorder="1"/>
    <xf numFmtId="44" fontId="0" fillId="0" borderId="51" xfId="1" applyFont="1" applyBorder="1"/>
    <xf numFmtId="0" fontId="9" fillId="0" borderId="50" xfId="0" applyFont="1" applyBorder="1"/>
    <xf numFmtId="0" fontId="0" fillId="0" borderId="0" xfId="0" applyAlignment="1">
      <alignment horizontal="right"/>
    </xf>
    <xf numFmtId="0" fontId="13" fillId="0" borderId="0" xfId="0" applyFont="1" applyFill="1" applyBorder="1" applyAlignment="1">
      <alignment vertical="center"/>
    </xf>
    <xf numFmtId="0" fontId="4" fillId="0" borderId="0" xfId="0" applyFont="1" applyAlignment="1">
      <alignment horizontal="right"/>
    </xf>
    <xf numFmtId="44" fontId="0" fillId="0" borderId="28" xfId="1" applyFont="1" applyBorder="1"/>
    <xf numFmtId="44" fontId="1" fillId="0" borderId="0" xfId="0" applyNumberFormat="1" applyFont="1" applyAlignment="1"/>
    <xf numFmtId="0" fontId="1" fillId="0" borderId="0" xfId="0" applyFont="1" applyBorder="1" applyAlignment="1"/>
    <xf numFmtId="0" fontId="0" fillId="0" borderId="52" xfId="0" applyBorder="1"/>
    <xf numFmtId="44" fontId="0" fillId="0" borderId="53" xfId="1" applyFont="1" applyBorder="1"/>
    <xf numFmtId="164" fontId="0" fillId="0" borderId="42" xfId="0" applyNumberFormat="1" applyBorder="1"/>
    <xf numFmtId="44" fontId="0" fillId="0" borderId="42" xfId="1" applyFont="1" applyBorder="1" applyAlignment="1">
      <alignment horizontal="center"/>
    </xf>
    <xf numFmtId="44" fontId="0" fillId="0" borderId="42" xfId="1" applyFont="1" applyFill="1" applyBorder="1" applyAlignment="1">
      <alignment horizontal="center"/>
    </xf>
    <xf numFmtId="0" fontId="13" fillId="7" borderId="0" xfId="0" applyFont="1" applyFill="1" applyBorder="1" applyAlignment="1">
      <alignment vertical="center"/>
    </xf>
    <xf numFmtId="0" fontId="1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 applyBorder="1" applyAlignment="1">
      <alignment horizontal="center" vertical="center" wrapText="1"/>
    </xf>
    <xf numFmtId="0" fontId="12" fillId="0" borderId="0" xfId="0" applyFont="1" applyFill="1" applyAlignment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164" fontId="6" fillId="0" borderId="25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 vertical="center" wrapText="1"/>
    </xf>
    <xf numFmtId="164" fontId="6" fillId="0" borderId="26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4" xfId="0" applyFont="1" applyBorder="1" applyAlignment="1">
      <alignment horizontal="center"/>
    </xf>
    <xf numFmtId="0" fontId="13" fillId="2" borderId="8" xfId="0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/>
    </xf>
    <xf numFmtId="0" fontId="13" fillId="2" borderId="24" xfId="0" applyFont="1" applyFill="1" applyBorder="1" applyAlignment="1">
      <alignment horizontal="center" vertical="center"/>
    </xf>
    <xf numFmtId="164" fontId="7" fillId="0" borderId="9" xfId="0" applyNumberFormat="1" applyFont="1" applyBorder="1" applyAlignment="1">
      <alignment horizontal="center"/>
    </xf>
    <xf numFmtId="164" fontId="7" fillId="0" borderId="13" xfId="0" applyNumberFormat="1" applyFont="1" applyBorder="1" applyAlignment="1">
      <alignment horizontal="center"/>
    </xf>
    <xf numFmtId="0" fontId="19" fillId="0" borderId="38" xfId="0" applyFont="1" applyBorder="1" applyAlignment="1">
      <alignment horizontal="center" vertical="center"/>
    </xf>
    <xf numFmtId="0" fontId="19" fillId="0" borderId="39" xfId="0" applyFont="1" applyBorder="1" applyAlignment="1">
      <alignment horizontal="center" vertical="center"/>
    </xf>
    <xf numFmtId="0" fontId="19" fillId="0" borderId="40" xfId="0" applyFont="1" applyBorder="1" applyAlignment="1">
      <alignment horizontal="center" vertical="center"/>
    </xf>
    <xf numFmtId="0" fontId="19" fillId="0" borderId="4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44" fontId="19" fillId="0" borderId="1" xfId="1" applyFont="1" applyBorder="1" applyAlignment="1">
      <alignment horizontal="center"/>
    </xf>
    <xf numFmtId="44" fontId="19" fillId="0" borderId="18" xfId="1" applyFont="1" applyBorder="1" applyAlignment="1">
      <alignment horizontal="center"/>
    </xf>
    <xf numFmtId="44" fontId="19" fillId="0" borderId="37" xfId="1" applyFont="1" applyBorder="1" applyAlignment="1">
      <alignment horizontal="center"/>
    </xf>
    <xf numFmtId="44" fontId="19" fillId="0" borderId="0" xfId="0" applyNumberFormat="1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44" fontId="19" fillId="0" borderId="0" xfId="1" applyFont="1" applyBorder="1" applyAlignment="1">
      <alignment horizontal="center"/>
    </xf>
    <xf numFmtId="44" fontId="6" fillId="0" borderId="0" xfId="1" applyFont="1" applyFill="1" applyBorder="1" applyAlignment="1">
      <alignment horizontal="center"/>
    </xf>
    <xf numFmtId="44" fontId="13" fillId="7" borderId="1" xfId="0" applyNumberFormat="1" applyFont="1" applyFill="1" applyBorder="1" applyAlignment="1">
      <alignment horizontal="center" vertical="center"/>
    </xf>
    <xf numFmtId="0" fontId="13" fillId="7" borderId="37" xfId="0" applyFont="1" applyFill="1" applyBorder="1" applyAlignment="1">
      <alignment horizontal="center" vertical="center"/>
    </xf>
  </cellXfs>
  <cellStyles count="2">
    <cellStyle name="Moneda" xfId="1" builtinId="4"/>
    <cellStyle name="Normal" xfId="0" builtinId="0"/>
  </cellStyles>
  <dxfs count="0"/>
  <tableStyles count="0" defaultTableStyle="TableStyleMedium9" defaultPivotStyle="PivotStyleLight16"/>
  <colors>
    <mruColors>
      <color rgb="FFFF00FF"/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3" name="2 Conector recto de flecha"/>
        <xdr:cNvCxnSpPr/>
      </xdr:nvCxnSpPr>
      <xdr:spPr>
        <a:xfrm>
          <a:off x="4238625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5" name="4 Conector recto de flecha"/>
        <xdr:cNvCxnSpPr/>
      </xdr:nvCxnSpPr>
      <xdr:spPr>
        <a:xfrm rot="10800000" flipV="1">
          <a:off x="4219575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6" name="5 Conector recto de flecha"/>
        <xdr:cNvCxnSpPr/>
      </xdr:nvCxnSpPr>
      <xdr:spPr>
        <a:xfrm flipV="1">
          <a:off x="4286250" y="874395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5295900" y="74866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5276850" y="78581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5343525" y="8753475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52475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7896224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1171575</xdr:colOff>
      <xdr:row>42</xdr:row>
      <xdr:rowOff>152400</xdr:rowOff>
    </xdr:from>
    <xdr:to>
      <xdr:col>7</xdr:col>
      <xdr:colOff>590550</xdr:colOff>
      <xdr:row>46</xdr:row>
      <xdr:rowOff>38100</xdr:rowOff>
    </xdr:to>
    <xdr:cxnSp macro="">
      <xdr:nvCxnSpPr>
        <xdr:cNvPr id="4" name="3 Conector recto de flecha"/>
        <xdr:cNvCxnSpPr/>
      </xdr:nvCxnSpPr>
      <xdr:spPr>
        <a:xfrm flipV="1">
          <a:off x="4772025" y="8934450"/>
          <a:ext cx="933450" cy="733425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38</xdr:row>
      <xdr:rowOff>19050</xdr:rowOff>
    </xdr:from>
    <xdr:to>
      <xdr:col>6</xdr:col>
      <xdr:colOff>295275</xdr:colOff>
      <xdr:row>38</xdr:row>
      <xdr:rowOff>161925</xdr:rowOff>
    </xdr:to>
    <xdr:cxnSp macro="">
      <xdr:nvCxnSpPr>
        <xdr:cNvPr id="2" name="1 Conector recto de flecha"/>
        <xdr:cNvCxnSpPr/>
      </xdr:nvCxnSpPr>
      <xdr:spPr>
        <a:xfrm>
          <a:off x="4848225" y="7734300"/>
          <a:ext cx="238125" cy="14287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39</xdr:row>
      <xdr:rowOff>200024</xdr:rowOff>
    </xdr:from>
    <xdr:to>
      <xdr:col>6</xdr:col>
      <xdr:colOff>285750</xdr:colOff>
      <xdr:row>40</xdr:row>
      <xdr:rowOff>85724</xdr:rowOff>
    </xdr:to>
    <xdr:cxnSp macro="">
      <xdr:nvCxnSpPr>
        <xdr:cNvPr id="3" name="2 Conector recto de flecha"/>
        <xdr:cNvCxnSpPr/>
      </xdr:nvCxnSpPr>
      <xdr:spPr>
        <a:xfrm rot="10800000" flipV="1">
          <a:off x="4829175" y="8115299"/>
          <a:ext cx="247650" cy="857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104775</xdr:colOff>
      <xdr:row>44</xdr:row>
      <xdr:rowOff>85725</xdr:rowOff>
    </xdr:from>
    <xdr:to>
      <xdr:col>7</xdr:col>
      <xdr:colOff>676275</xdr:colOff>
      <xdr:row>44</xdr:row>
      <xdr:rowOff>123825</xdr:rowOff>
    </xdr:to>
    <xdr:cxnSp macro="">
      <xdr:nvCxnSpPr>
        <xdr:cNvPr id="4" name="3 Conector recto de flecha"/>
        <xdr:cNvCxnSpPr/>
      </xdr:nvCxnSpPr>
      <xdr:spPr>
        <a:xfrm flipV="1">
          <a:off x="4895850" y="9029700"/>
          <a:ext cx="895350" cy="38100"/>
        </a:xfrm>
        <a:prstGeom prst="straightConnector1">
          <a:avLst/>
        </a:prstGeom>
        <a:ln>
          <a:headEnd type="arrow"/>
          <a:tailEnd type="arrow"/>
        </a:ln>
      </xdr:spPr>
      <xdr:style>
        <a:lnRef idx="2">
          <a:schemeClr val="accent5"/>
        </a:lnRef>
        <a:fillRef idx="0">
          <a:schemeClr val="accent5"/>
        </a:fillRef>
        <a:effectRef idx="1">
          <a:schemeClr val="accent5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USS/Documents/ARCHIVO%20CENTRAL%20A&#209;O%20%202%200%201%204/CENTRAL%20%23%2012%20%20DICIEMBRE%20%202014/NOTAS%20HERRADURA%20%20%20Dic--A&#209;O%20%20%202014%20%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-OCT 2013"/>
      <sheetName val="NOV 2013"/>
      <sheetName val="DIC 2013"/>
      <sheetName val="ENE 2014"/>
      <sheetName val="FEB 14"/>
      <sheetName val="MZO 14"/>
      <sheetName val="AB 14"/>
      <sheetName val="MY 14"/>
      <sheetName val="JUN 14"/>
      <sheetName val="JUL 14"/>
      <sheetName val="AGO 14"/>
      <sheetName val="SEPTIEMBRE 2014"/>
      <sheetName val="OCTUBRE 2014"/>
      <sheetName val="NOVIEMBRE 2014"/>
      <sheetName val="DICIEMBRE  "/>
      <sheetName val="CONCENTRADO AÑO 2014"/>
      <sheetName val="REM"/>
      <sheetName val="Hoja2"/>
      <sheetName val="Hoja3"/>
      <sheetName val="Hoja4"/>
      <sheetName val="Hoja5"/>
      <sheetName val="Hoja6"/>
      <sheetName val="Hoja7"/>
      <sheetName val="Hoja8"/>
      <sheetName val="Hoja9"/>
      <sheetName val="Hoja1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30">
          <cell r="I30" t="str">
            <v># 55020---# 55058</v>
          </cell>
        </row>
      </sheetData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47"/>
  <sheetViews>
    <sheetView workbookViewId="0">
      <pane xSplit="1" ySplit="4" topLeftCell="B23" activePane="bottomRight" state="frozen"/>
      <selection pane="topRight" activeCell="B1" sqref="B1"/>
      <selection pane="bottomLeft" activeCell="A5" sqref="A5"/>
      <selection pane="bottomRight" activeCell="A44" sqref="A44"/>
    </sheetView>
  </sheetViews>
  <sheetFormatPr baseColWidth="10" defaultRowHeight="15" x14ac:dyDescent="0.25"/>
  <cols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9" width="13.7109375" style="43" customWidth="1"/>
    <col min="11" max="11" width="17.85546875" bestFit="1" customWidth="1"/>
    <col min="12" max="12" width="22.5703125" style="68" customWidth="1"/>
  </cols>
  <sheetData>
    <row r="1" spans="1:13" ht="23.25" x14ac:dyDescent="0.35">
      <c r="C1" s="202" t="s">
        <v>17</v>
      </c>
      <c r="D1" s="202"/>
      <c r="E1" s="202"/>
      <c r="F1" s="202"/>
      <c r="G1" s="202"/>
      <c r="H1" s="202"/>
      <c r="I1" s="202"/>
      <c r="J1" s="202"/>
    </row>
    <row r="2" spans="1:13" ht="15.75" thickBot="1" x14ac:dyDescent="0.3">
      <c r="E2" s="1"/>
      <c r="F2" s="50"/>
    </row>
    <row r="3" spans="1:13" ht="15.75" thickBot="1" x14ac:dyDescent="0.3">
      <c r="C3" s="44" t="s">
        <v>0</v>
      </c>
      <c r="D3" s="3"/>
    </row>
    <row r="4" spans="1:13" ht="20.25" thickTop="1" thickBot="1" x14ac:dyDescent="0.35">
      <c r="A4" s="14" t="s">
        <v>2</v>
      </c>
      <c r="B4" s="38"/>
      <c r="C4" s="66">
        <v>209317.7</v>
      </c>
      <c r="D4" s="2"/>
      <c r="E4" s="203" t="s">
        <v>14</v>
      </c>
      <c r="F4" s="204"/>
      <c r="I4" s="205" t="s">
        <v>4</v>
      </c>
      <c r="J4" s="206"/>
      <c r="K4" s="206"/>
      <c r="L4" s="69" t="s">
        <v>18</v>
      </c>
    </row>
    <row r="5" spans="1:13" ht="15.75" thickTop="1" x14ac:dyDescent="0.25">
      <c r="A5" s="21"/>
      <c r="B5" s="39">
        <v>41913</v>
      </c>
      <c r="C5" s="45">
        <v>23425</v>
      </c>
      <c r="D5" s="22" t="s">
        <v>29</v>
      </c>
      <c r="E5" s="26">
        <v>41913</v>
      </c>
      <c r="F5" s="51">
        <v>95638.3</v>
      </c>
      <c r="G5" s="23"/>
      <c r="H5" s="24">
        <v>41913</v>
      </c>
      <c r="I5" s="60">
        <v>240</v>
      </c>
      <c r="J5" s="34"/>
      <c r="K5" s="34"/>
      <c r="L5" s="70" t="s">
        <v>19</v>
      </c>
    </row>
    <row r="6" spans="1:13" x14ac:dyDescent="0.25">
      <c r="A6" s="21"/>
      <c r="B6" s="39">
        <v>41914</v>
      </c>
      <c r="C6" s="45">
        <v>637</v>
      </c>
      <c r="D6" s="29"/>
      <c r="E6" s="26">
        <v>41914</v>
      </c>
      <c r="F6" s="51">
        <v>58625</v>
      </c>
      <c r="G6" s="19"/>
      <c r="H6" s="27">
        <v>41914</v>
      </c>
      <c r="I6" s="61">
        <v>1050</v>
      </c>
      <c r="J6" s="13" t="s">
        <v>5</v>
      </c>
      <c r="K6" s="20">
        <v>601</v>
      </c>
      <c r="L6" s="70" t="s">
        <v>20</v>
      </c>
    </row>
    <row r="7" spans="1:13" x14ac:dyDescent="0.25">
      <c r="A7" s="21"/>
      <c r="B7" s="39">
        <v>41915</v>
      </c>
      <c r="C7" s="45">
        <v>0</v>
      </c>
      <c r="D7" s="32"/>
      <c r="E7" s="26">
        <v>41915</v>
      </c>
      <c r="F7" s="51">
        <v>36815</v>
      </c>
      <c r="G7" s="23"/>
      <c r="H7" s="27">
        <v>41915</v>
      </c>
      <c r="I7" s="61">
        <v>200</v>
      </c>
      <c r="J7" s="13" t="s">
        <v>3</v>
      </c>
      <c r="K7" s="20">
        <v>14480</v>
      </c>
      <c r="L7" s="70" t="s">
        <v>21</v>
      </c>
    </row>
    <row r="8" spans="1:13" x14ac:dyDescent="0.25">
      <c r="A8" s="21"/>
      <c r="B8" s="39">
        <v>41916</v>
      </c>
      <c r="C8" s="45">
        <v>464</v>
      </c>
      <c r="D8" s="22"/>
      <c r="E8" s="26">
        <v>41916</v>
      </c>
      <c r="F8" s="51">
        <v>107016.5</v>
      </c>
      <c r="G8" s="23"/>
      <c r="H8" s="27">
        <v>41916</v>
      </c>
      <c r="I8" s="61">
        <v>200</v>
      </c>
      <c r="J8" s="13" t="s">
        <v>6</v>
      </c>
      <c r="K8" s="20">
        <v>28750</v>
      </c>
      <c r="L8" s="70" t="s">
        <v>22</v>
      </c>
    </row>
    <row r="9" spans="1:13" x14ac:dyDescent="0.25">
      <c r="A9" s="21"/>
      <c r="B9" s="39">
        <v>41917</v>
      </c>
      <c r="C9" s="45">
        <v>0</v>
      </c>
      <c r="D9" s="22"/>
      <c r="E9" s="26">
        <v>41917</v>
      </c>
      <c r="F9" s="51">
        <v>76432.5</v>
      </c>
      <c r="G9" s="23"/>
      <c r="H9" s="27">
        <v>41917</v>
      </c>
      <c r="I9" s="61">
        <v>200</v>
      </c>
      <c r="J9" s="13" t="s">
        <v>82</v>
      </c>
      <c r="K9" s="20">
        <v>8305.57</v>
      </c>
      <c r="L9" s="70" t="s">
        <v>24</v>
      </c>
    </row>
    <row r="10" spans="1:13" x14ac:dyDescent="0.25">
      <c r="A10" s="21"/>
      <c r="B10" s="39">
        <v>41918</v>
      </c>
      <c r="C10" s="45">
        <v>0</v>
      </c>
      <c r="D10" s="32"/>
      <c r="E10" s="26">
        <v>41918</v>
      </c>
      <c r="F10" s="51">
        <v>58955.5</v>
      </c>
      <c r="G10" s="23"/>
      <c r="H10" s="27">
        <v>41918</v>
      </c>
      <c r="I10" s="61">
        <v>200</v>
      </c>
      <c r="J10" s="13" t="s">
        <v>83</v>
      </c>
      <c r="K10" s="20">
        <v>7838.91</v>
      </c>
      <c r="L10" s="70" t="s">
        <v>23</v>
      </c>
    </row>
    <row r="11" spans="1:13" x14ac:dyDescent="0.25">
      <c r="A11" s="21"/>
      <c r="B11" s="39">
        <v>41919</v>
      </c>
      <c r="C11" s="45">
        <v>9945</v>
      </c>
      <c r="D11" s="32"/>
      <c r="E11" s="26">
        <v>41919</v>
      </c>
      <c r="F11" s="51">
        <v>63922</v>
      </c>
      <c r="G11" s="23"/>
      <c r="H11" s="27">
        <v>41919</v>
      </c>
      <c r="I11" s="61">
        <v>200</v>
      </c>
      <c r="J11" s="13" t="s">
        <v>84</v>
      </c>
      <c r="K11" s="20">
        <v>7462.72</v>
      </c>
      <c r="L11" s="70" t="s">
        <v>25</v>
      </c>
    </row>
    <row r="12" spans="1:13" x14ac:dyDescent="0.25">
      <c r="A12" s="21"/>
      <c r="B12" s="39">
        <v>41920</v>
      </c>
      <c r="C12" s="45">
        <v>0</v>
      </c>
      <c r="D12" s="32"/>
      <c r="E12" s="26">
        <v>41920</v>
      </c>
      <c r="F12" s="51">
        <v>31527.5</v>
      </c>
      <c r="G12" s="23"/>
      <c r="H12" s="27">
        <v>41920</v>
      </c>
      <c r="I12" s="61">
        <v>200</v>
      </c>
      <c r="J12" s="13" t="s">
        <v>85</v>
      </c>
      <c r="K12" s="20">
        <v>6931.87</v>
      </c>
      <c r="L12" s="70" t="s">
        <v>26</v>
      </c>
    </row>
    <row r="13" spans="1:13" x14ac:dyDescent="0.25">
      <c r="A13" s="21"/>
      <c r="B13" s="39">
        <v>41921</v>
      </c>
      <c r="C13" s="45">
        <v>0</v>
      </c>
      <c r="D13" s="32"/>
      <c r="E13" s="26">
        <v>41921</v>
      </c>
      <c r="F13" s="51">
        <v>68532.5</v>
      </c>
      <c r="G13" s="23"/>
      <c r="H13" s="27">
        <v>41921</v>
      </c>
      <c r="I13" s="61">
        <v>200</v>
      </c>
      <c r="J13" s="13" t="s">
        <v>76</v>
      </c>
      <c r="K13" s="20">
        <v>7462.72</v>
      </c>
      <c r="L13" s="70" t="s">
        <v>27</v>
      </c>
    </row>
    <row r="14" spans="1:13" x14ac:dyDescent="0.25">
      <c r="A14" s="21"/>
      <c r="B14" s="39">
        <v>41922</v>
      </c>
      <c r="C14" s="45">
        <v>17339</v>
      </c>
      <c r="D14" s="32" t="s">
        <v>29</v>
      </c>
      <c r="E14" s="26">
        <v>41922</v>
      </c>
      <c r="F14" s="51">
        <v>47101.5</v>
      </c>
      <c r="G14" s="23"/>
      <c r="H14" s="27">
        <v>41922</v>
      </c>
      <c r="I14" s="61">
        <v>243</v>
      </c>
      <c r="J14" s="35" t="s">
        <v>16</v>
      </c>
      <c r="K14" s="20">
        <v>0</v>
      </c>
      <c r="L14" s="70" t="s">
        <v>28</v>
      </c>
    </row>
    <row r="15" spans="1:13" x14ac:dyDescent="0.25">
      <c r="A15" s="21"/>
      <c r="B15" s="39">
        <v>41923</v>
      </c>
      <c r="C15" s="45">
        <v>0</v>
      </c>
      <c r="D15" s="29"/>
      <c r="E15" s="26">
        <v>41923</v>
      </c>
      <c r="F15" s="51">
        <v>80127</v>
      </c>
      <c r="G15" s="23"/>
      <c r="H15" s="27">
        <v>41923</v>
      </c>
      <c r="I15" s="61">
        <v>200</v>
      </c>
      <c r="J15" s="28" t="s">
        <v>15</v>
      </c>
      <c r="K15" s="20">
        <v>286</v>
      </c>
      <c r="L15" s="70" t="s">
        <v>30</v>
      </c>
    </row>
    <row r="16" spans="1:13" x14ac:dyDescent="0.25">
      <c r="A16" s="21"/>
      <c r="B16" s="39">
        <v>41924</v>
      </c>
      <c r="C16" s="45">
        <v>281</v>
      </c>
      <c r="D16" s="32" t="s">
        <v>31</v>
      </c>
      <c r="E16" s="26">
        <v>41924</v>
      </c>
      <c r="F16" s="51">
        <v>56358.5</v>
      </c>
      <c r="G16" s="23"/>
      <c r="H16" s="27">
        <v>41924</v>
      </c>
      <c r="I16" s="61">
        <v>200</v>
      </c>
      <c r="J16" s="73" t="s">
        <v>52</v>
      </c>
      <c r="K16" s="74">
        <v>15953.05</v>
      </c>
      <c r="L16" s="67" t="s">
        <v>32</v>
      </c>
      <c r="M16" s="19"/>
    </row>
    <row r="17" spans="1:13" x14ac:dyDescent="0.25">
      <c r="A17" s="21"/>
      <c r="B17" s="39">
        <v>41925</v>
      </c>
      <c r="C17" s="45">
        <v>0</v>
      </c>
      <c r="D17" s="22"/>
      <c r="E17" s="26">
        <v>41925</v>
      </c>
      <c r="F17" s="51">
        <v>54928.5</v>
      </c>
      <c r="G17" s="23"/>
      <c r="H17" s="27">
        <v>41925</v>
      </c>
      <c r="I17" s="61">
        <v>200</v>
      </c>
      <c r="J17" s="28" t="s">
        <v>53</v>
      </c>
      <c r="K17" s="74">
        <v>4234</v>
      </c>
      <c r="L17" s="67" t="s">
        <v>33</v>
      </c>
      <c r="M17" s="19"/>
    </row>
    <row r="18" spans="1:13" x14ac:dyDescent="0.25">
      <c r="A18" s="21"/>
      <c r="B18" s="39">
        <v>41926</v>
      </c>
      <c r="C18" s="45">
        <v>7728</v>
      </c>
      <c r="D18" s="22" t="s">
        <v>29</v>
      </c>
      <c r="E18" s="26">
        <v>41926</v>
      </c>
      <c r="F18" s="51">
        <v>33024</v>
      </c>
      <c r="G18" s="23"/>
      <c r="H18" s="27">
        <v>41926</v>
      </c>
      <c r="I18" s="61">
        <v>200</v>
      </c>
      <c r="J18" s="28" t="s">
        <v>54</v>
      </c>
      <c r="K18" s="75"/>
      <c r="L18" s="67" t="s">
        <v>34</v>
      </c>
      <c r="M18" s="19"/>
    </row>
    <row r="19" spans="1:13" x14ac:dyDescent="0.25">
      <c r="A19" s="21"/>
      <c r="B19" s="39">
        <v>41927</v>
      </c>
      <c r="C19" s="45">
        <v>1184</v>
      </c>
      <c r="D19" s="29"/>
      <c r="E19" s="26">
        <v>41927</v>
      </c>
      <c r="F19" s="51">
        <v>44050</v>
      </c>
      <c r="G19" s="23"/>
      <c r="H19" s="27">
        <v>41927</v>
      </c>
      <c r="I19" s="61">
        <v>200</v>
      </c>
      <c r="J19" s="28" t="s">
        <v>55</v>
      </c>
      <c r="K19" s="75"/>
      <c r="L19" s="67" t="s">
        <v>35</v>
      </c>
      <c r="M19" s="19"/>
    </row>
    <row r="20" spans="1:13" x14ac:dyDescent="0.25">
      <c r="A20" s="21"/>
      <c r="B20" s="39">
        <v>41928</v>
      </c>
      <c r="C20" s="45"/>
      <c r="D20" s="22"/>
      <c r="E20" s="26">
        <v>41928</v>
      </c>
      <c r="F20" s="51">
        <v>48866</v>
      </c>
      <c r="G20" s="23"/>
      <c r="H20" s="27">
        <v>41928</v>
      </c>
      <c r="I20" s="62">
        <v>200</v>
      </c>
      <c r="J20" s="36"/>
      <c r="K20" s="55"/>
      <c r="L20" s="70" t="s">
        <v>36</v>
      </c>
    </row>
    <row r="21" spans="1:13" x14ac:dyDescent="0.25">
      <c r="A21" s="21"/>
      <c r="B21" s="39">
        <v>41929</v>
      </c>
      <c r="C21" s="45">
        <v>2520</v>
      </c>
      <c r="D21" s="22" t="s">
        <v>29</v>
      </c>
      <c r="E21" s="26">
        <v>41929</v>
      </c>
      <c r="F21" s="51">
        <v>55781.5</v>
      </c>
      <c r="G21" s="23"/>
      <c r="H21" s="27">
        <v>41929</v>
      </c>
      <c r="I21" s="62">
        <v>240</v>
      </c>
      <c r="J21" s="25"/>
      <c r="K21" s="55"/>
      <c r="L21" s="70" t="s">
        <v>37</v>
      </c>
    </row>
    <row r="22" spans="1:13" x14ac:dyDescent="0.25">
      <c r="A22" s="21"/>
      <c r="B22" s="39">
        <v>41930</v>
      </c>
      <c r="C22" s="45">
        <v>2937.6</v>
      </c>
      <c r="D22" s="22" t="s">
        <v>29</v>
      </c>
      <c r="E22" s="26">
        <v>41930</v>
      </c>
      <c r="F22" s="51">
        <v>63177.5</v>
      </c>
      <c r="G22" s="23"/>
      <c r="H22" s="27">
        <v>41930</v>
      </c>
      <c r="I22" s="62">
        <v>200</v>
      </c>
      <c r="J22" s="11"/>
      <c r="K22" s="55"/>
      <c r="L22" s="70" t="s">
        <v>38</v>
      </c>
    </row>
    <row r="23" spans="1:13" x14ac:dyDescent="0.25">
      <c r="A23" s="21"/>
      <c r="B23" s="39">
        <v>41931</v>
      </c>
      <c r="C23" s="45">
        <v>0</v>
      </c>
      <c r="D23" s="22"/>
      <c r="E23" s="26">
        <v>41931</v>
      </c>
      <c r="F23" s="51">
        <v>60224.5</v>
      </c>
      <c r="G23" s="23"/>
      <c r="H23" s="27">
        <v>41931</v>
      </c>
      <c r="I23" s="62">
        <v>1100</v>
      </c>
      <c r="J23" s="11"/>
      <c r="K23" s="55"/>
      <c r="L23" s="70" t="s">
        <v>39</v>
      </c>
    </row>
    <row r="24" spans="1:13" x14ac:dyDescent="0.25">
      <c r="A24" s="21"/>
      <c r="B24" s="39">
        <v>41932</v>
      </c>
      <c r="C24" s="45">
        <v>13274.2</v>
      </c>
      <c r="D24" s="22" t="s">
        <v>29</v>
      </c>
      <c r="E24" s="26">
        <v>41932</v>
      </c>
      <c r="F24" s="51">
        <v>48677.5</v>
      </c>
      <c r="G24" s="23"/>
      <c r="H24" s="27">
        <v>41932</v>
      </c>
      <c r="I24" s="62">
        <v>200</v>
      </c>
      <c r="J24" s="11"/>
      <c r="K24" s="55"/>
      <c r="L24" s="70" t="s">
        <v>40</v>
      </c>
    </row>
    <row r="25" spans="1:13" x14ac:dyDescent="0.25">
      <c r="A25" s="21"/>
      <c r="B25" s="39">
        <v>41933</v>
      </c>
      <c r="C25" s="45">
        <v>9293</v>
      </c>
      <c r="D25" s="22" t="s">
        <v>29</v>
      </c>
      <c r="E25" s="26">
        <v>41933</v>
      </c>
      <c r="F25" s="51">
        <v>39417.5</v>
      </c>
      <c r="G25" s="23"/>
      <c r="H25" s="27">
        <v>41933</v>
      </c>
      <c r="I25" s="62">
        <v>200</v>
      </c>
      <c r="J25" s="11"/>
      <c r="K25" s="55"/>
      <c r="L25" s="70" t="s">
        <v>41</v>
      </c>
    </row>
    <row r="26" spans="1:13" x14ac:dyDescent="0.25">
      <c r="A26" s="21"/>
      <c r="B26" s="39">
        <v>41934</v>
      </c>
      <c r="C26" s="45">
        <v>0</v>
      </c>
      <c r="D26" s="22"/>
      <c r="E26" s="26">
        <v>41934</v>
      </c>
      <c r="F26" s="51">
        <v>53289</v>
      </c>
      <c r="G26" s="23"/>
      <c r="H26" s="27">
        <v>41934</v>
      </c>
      <c r="I26" s="62">
        <v>200</v>
      </c>
      <c r="J26" s="11"/>
      <c r="K26" s="55"/>
      <c r="L26" s="70" t="s">
        <v>42</v>
      </c>
    </row>
    <row r="27" spans="1:13" x14ac:dyDescent="0.25">
      <c r="A27" s="21"/>
      <c r="B27" s="39">
        <v>41935</v>
      </c>
      <c r="C27" s="45">
        <v>216</v>
      </c>
      <c r="D27" s="22"/>
      <c r="E27" s="26">
        <v>41935</v>
      </c>
      <c r="F27" s="51">
        <v>41225.5</v>
      </c>
      <c r="G27" s="23"/>
      <c r="H27" s="27">
        <v>41935</v>
      </c>
      <c r="I27" s="62">
        <v>722</v>
      </c>
      <c r="J27" s="11"/>
      <c r="K27" s="55"/>
      <c r="L27" s="70" t="s">
        <v>43</v>
      </c>
    </row>
    <row r="28" spans="1:13" x14ac:dyDescent="0.25">
      <c r="A28" s="21"/>
      <c r="B28" s="39">
        <v>41936</v>
      </c>
      <c r="C28" s="45">
        <v>0</v>
      </c>
      <c r="D28" s="22"/>
      <c r="E28" s="26">
        <v>41936</v>
      </c>
      <c r="F28" s="51">
        <v>62253.5</v>
      </c>
      <c r="G28" s="23"/>
      <c r="H28" s="27">
        <v>41936</v>
      </c>
      <c r="I28" s="62">
        <v>232</v>
      </c>
      <c r="J28" s="11"/>
      <c r="K28" s="55"/>
      <c r="L28" s="70" t="s">
        <v>44</v>
      </c>
    </row>
    <row r="29" spans="1:13" x14ac:dyDescent="0.25">
      <c r="A29" s="21"/>
      <c r="B29" s="39">
        <v>41937</v>
      </c>
      <c r="C29" s="45">
        <v>0</v>
      </c>
      <c r="D29" s="22"/>
      <c r="E29" s="26">
        <v>41937</v>
      </c>
      <c r="F29" s="51">
        <v>66760.3</v>
      </c>
      <c r="G29" s="23"/>
      <c r="H29" s="27">
        <v>41937</v>
      </c>
      <c r="I29" s="62">
        <v>200</v>
      </c>
      <c r="J29" s="11"/>
      <c r="K29" s="20"/>
      <c r="L29" s="70" t="s">
        <v>45</v>
      </c>
    </row>
    <row r="30" spans="1:13" x14ac:dyDescent="0.25">
      <c r="A30" s="21"/>
      <c r="B30" s="39">
        <v>41938</v>
      </c>
      <c r="C30" s="45">
        <v>0</v>
      </c>
      <c r="D30" s="22"/>
      <c r="E30" s="26">
        <v>41938</v>
      </c>
      <c r="F30" s="51">
        <v>82379</v>
      </c>
      <c r="G30" s="23"/>
      <c r="H30" s="27">
        <v>41938</v>
      </c>
      <c r="I30" s="62">
        <v>200</v>
      </c>
      <c r="J30" s="11"/>
      <c r="K30" s="20"/>
      <c r="L30" s="70" t="s">
        <v>46</v>
      </c>
    </row>
    <row r="31" spans="1:13" x14ac:dyDescent="0.25">
      <c r="A31" s="21"/>
      <c r="B31" s="39">
        <v>41939</v>
      </c>
      <c r="C31" s="45">
        <v>16174</v>
      </c>
      <c r="D31" s="22" t="s">
        <v>29</v>
      </c>
      <c r="E31" s="26">
        <v>41939</v>
      </c>
      <c r="F31" s="51">
        <v>36141</v>
      </c>
      <c r="G31" s="23"/>
      <c r="H31" s="27">
        <v>41939</v>
      </c>
      <c r="I31" s="62">
        <v>200</v>
      </c>
      <c r="J31" s="11"/>
      <c r="K31" s="20"/>
      <c r="L31" s="70" t="s">
        <v>47</v>
      </c>
    </row>
    <row r="32" spans="1:13" x14ac:dyDescent="0.25">
      <c r="A32" s="21"/>
      <c r="B32" s="39">
        <v>41940</v>
      </c>
      <c r="C32" s="45">
        <v>0</v>
      </c>
      <c r="D32" s="22"/>
      <c r="E32" s="26">
        <v>41940</v>
      </c>
      <c r="F32" s="51">
        <v>35164</v>
      </c>
      <c r="G32" s="23"/>
      <c r="H32" s="27">
        <v>41940</v>
      </c>
      <c r="I32" s="62">
        <v>200</v>
      </c>
      <c r="J32" s="11"/>
      <c r="K32" s="20"/>
      <c r="L32" s="70" t="s">
        <v>48</v>
      </c>
    </row>
    <row r="33" spans="1:12" x14ac:dyDescent="0.25">
      <c r="A33" s="21"/>
      <c r="B33" s="39">
        <v>41941</v>
      </c>
      <c r="C33" s="45">
        <v>1990.4</v>
      </c>
      <c r="D33" s="22" t="s">
        <v>51</v>
      </c>
      <c r="E33" s="26">
        <v>41941</v>
      </c>
      <c r="F33" s="51">
        <v>71264.5</v>
      </c>
      <c r="G33" s="23"/>
      <c r="H33" s="27">
        <v>41941</v>
      </c>
      <c r="I33" s="62">
        <v>200</v>
      </c>
      <c r="J33" s="11"/>
      <c r="K33" s="20"/>
      <c r="L33" s="70" t="s">
        <v>49</v>
      </c>
    </row>
    <row r="34" spans="1:12" x14ac:dyDescent="0.25">
      <c r="A34" s="21"/>
      <c r="B34" s="39">
        <v>41942</v>
      </c>
      <c r="C34" s="45">
        <v>31850.62</v>
      </c>
      <c r="D34" s="72" t="s">
        <v>29</v>
      </c>
      <c r="E34" s="26">
        <v>41942</v>
      </c>
      <c r="F34" s="51">
        <v>84791.5</v>
      </c>
      <c r="G34" s="23"/>
      <c r="H34" s="27">
        <v>41942</v>
      </c>
      <c r="I34" s="62">
        <v>225</v>
      </c>
      <c r="J34" s="11"/>
      <c r="K34" s="20"/>
      <c r="L34" s="70"/>
    </row>
    <row r="35" spans="1:12" ht="15.75" thickBot="1" x14ac:dyDescent="0.3">
      <c r="A35" s="21"/>
      <c r="B35" s="39">
        <v>41943</v>
      </c>
      <c r="C35" s="45">
        <v>432</v>
      </c>
      <c r="D35" s="22" t="s">
        <v>50</v>
      </c>
      <c r="E35" s="26">
        <v>41943</v>
      </c>
      <c r="F35" s="51">
        <v>121904.5</v>
      </c>
      <c r="G35" s="23"/>
      <c r="H35" s="27">
        <v>41943</v>
      </c>
      <c r="I35" s="62">
        <v>230</v>
      </c>
      <c r="J35" s="11"/>
      <c r="K35" s="20"/>
      <c r="L35" s="71"/>
    </row>
    <row r="36" spans="1:12" ht="15.75" thickBot="1" x14ac:dyDescent="0.3">
      <c r="A36" s="15"/>
      <c r="B36" s="40"/>
      <c r="C36" s="46"/>
      <c r="D36" s="2"/>
      <c r="E36" s="8"/>
      <c r="F36" s="52">
        <v>0</v>
      </c>
      <c r="H36" s="30"/>
      <c r="I36" s="63"/>
      <c r="J36" s="11"/>
      <c r="K36" s="7"/>
    </row>
    <row r="37" spans="1:12" ht="15.75" thickBot="1" x14ac:dyDescent="0.3">
      <c r="A37" s="5" t="s">
        <v>92</v>
      </c>
      <c r="B37" s="41"/>
      <c r="C37" s="47">
        <v>1757990.99</v>
      </c>
      <c r="D37" s="2"/>
      <c r="E37" s="9"/>
      <c r="F37" s="53">
        <v>0</v>
      </c>
      <c r="H37" s="31"/>
      <c r="I37" s="64"/>
      <c r="J37" s="16"/>
      <c r="K37" s="10"/>
    </row>
    <row r="38" spans="1:12" x14ac:dyDescent="0.25">
      <c r="B38" s="42" t="s">
        <v>1</v>
      </c>
      <c r="C38" s="48">
        <f>SUM(C4:C37)</f>
        <v>2106999.5099999998</v>
      </c>
      <c r="E38" s="12" t="s">
        <v>1</v>
      </c>
      <c r="F38" s="54">
        <f>SUM(F6:F37)</f>
        <v>1788733.3</v>
      </c>
      <c r="H38" s="1" t="s">
        <v>1</v>
      </c>
      <c r="I38" s="58">
        <f>SUM(I5:I37)</f>
        <v>8682</v>
      </c>
      <c r="J38" s="17" t="s">
        <v>1</v>
      </c>
      <c r="K38" s="4">
        <f t="shared" ref="K38" si="0">SUM(K5:K37)</f>
        <v>102305.84</v>
      </c>
    </row>
    <row r="40" spans="1:12" ht="15.75" x14ac:dyDescent="0.25">
      <c r="A40" s="5"/>
      <c r="C40" s="49">
        <v>0</v>
      </c>
      <c r="D40" s="13"/>
      <c r="E40" s="13"/>
      <c r="F40" s="55"/>
      <c r="H40" s="207" t="s">
        <v>7</v>
      </c>
      <c r="I40" s="208"/>
      <c r="J40" s="209">
        <f>I38+K38</f>
        <v>110987.84</v>
      </c>
      <c r="K40" s="210"/>
    </row>
    <row r="41" spans="1:12" ht="15.75" x14ac:dyDescent="0.25">
      <c r="D41" s="201" t="s">
        <v>8</v>
      </c>
      <c r="E41" s="201"/>
      <c r="F41" s="56">
        <f>F38-J40</f>
        <v>1677745.46</v>
      </c>
      <c r="I41" s="65"/>
    </row>
    <row r="42" spans="1:12" ht="15.75" thickBot="1" x14ac:dyDescent="0.3">
      <c r="D42" s="18"/>
      <c r="E42" s="18" t="s">
        <v>0</v>
      </c>
      <c r="F42" s="57">
        <f>-C38</f>
        <v>-2106999.5099999998</v>
      </c>
    </row>
    <row r="43" spans="1:12" ht="15.75" thickTop="1" x14ac:dyDescent="0.25">
      <c r="C43" s="43" t="s">
        <v>12</v>
      </c>
      <c r="E43" s="5" t="s">
        <v>10</v>
      </c>
      <c r="F43" s="58">
        <f>SUM(F41:F42)</f>
        <v>-429254.04999999981</v>
      </c>
      <c r="I43" s="211"/>
      <c r="J43" s="211"/>
      <c r="K43" s="2"/>
    </row>
    <row r="44" spans="1:12" ht="16.5" thickBot="1" x14ac:dyDescent="0.3">
      <c r="D44" s="200" t="s">
        <v>9</v>
      </c>
      <c r="E44" s="200"/>
      <c r="F44" s="59">
        <v>199262.3</v>
      </c>
      <c r="I44" s="212"/>
      <c r="J44" s="212"/>
      <c r="K44" s="33"/>
    </row>
    <row r="45" spans="1:12" ht="15.75" thickTop="1" x14ac:dyDescent="0.25">
      <c r="E45" s="6" t="s">
        <v>11</v>
      </c>
      <c r="F45" s="48">
        <f>F44+F43</f>
        <v>-229991.74999999983</v>
      </c>
      <c r="I45" s="213" t="s">
        <v>13</v>
      </c>
      <c r="J45" s="214"/>
      <c r="K45" s="217">
        <f>F45+K44</f>
        <v>-229991.74999999983</v>
      </c>
    </row>
    <row r="46" spans="1:12" ht="15.75" thickBot="1" x14ac:dyDescent="0.3">
      <c r="D46" s="199"/>
      <c r="E46" s="199"/>
      <c r="F46" s="55"/>
      <c r="I46" s="215"/>
      <c r="J46" s="216"/>
      <c r="K46" s="218"/>
    </row>
    <row r="47" spans="1:12" ht="15.75" thickTop="1" x14ac:dyDescent="0.25"/>
  </sheetData>
  <mergeCells count="12">
    <mergeCell ref="D46:E46"/>
    <mergeCell ref="D44:E44"/>
    <mergeCell ref="D41:E41"/>
    <mergeCell ref="C1:J1"/>
    <mergeCell ref="E4:F4"/>
    <mergeCell ref="I4:K4"/>
    <mergeCell ref="H40:I40"/>
    <mergeCell ref="J40:K40"/>
    <mergeCell ref="I43:J43"/>
    <mergeCell ref="I44:J44"/>
    <mergeCell ref="I45:J46"/>
    <mergeCell ref="K45:K46"/>
  </mergeCells>
  <printOptions gridLines="1"/>
  <pageMargins left="0.31496062992125984" right="0.19685039370078741" top="0.15748031496062992" bottom="0.27559055118110237" header="0.31496062992125984" footer="0.31496062992125984"/>
  <pageSetup scale="80" orientation="landscape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N61"/>
  <sheetViews>
    <sheetView topLeftCell="A25" workbookViewId="0">
      <selection activeCell="B46" sqref="B46"/>
    </sheetView>
  </sheetViews>
  <sheetFormatPr baseColWidth="10" defaultRowHeight="15" x14ac:dyDescent="0.25"/>
  <cols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9" width="13.7109375" style="43" customWidth="1"/>
    <col min="11" max="11" width="17.85546875" bestFit="1" customWidth="1"/>
    <col min="12" max="12" width="22.5703125" style="68" customWidth="1"/>
    <col min="14" max="14" width="14.140625" style="43" hidden="1" customWidth="1"/>
  </cols>
  <sheetData>
    <row r="1" spans="1:13" ht="23.25" x14ac:dyDescent="0.35">
      <c r="C1" s="202" t="s">
        <v>56</v>
      </c>
      <c r="D1" s="202"/>
      <c r="E1" s="202"/>
      <c r="F1" s="202"/>
      <c r="G1" s="202"/>
      <c r="H1" s="202"/>
      <c r="I1" s="202"/>
      <c r="J1" s="202"/>
    </row>
    <row r="2" spans="1:13" ht="15.75" thickBot="1" x14ac:dyDescent="0.3">
      <c r="E2" s="77"/>
      <c r="F2" s="50"/>
    </row>
    <row r="3" spans="1:13" ht="15.75" thickBot="1" x14ac:dyDescent="0.3">
      <c r="C3" s="44" t="s">
        <v>0</v>
      </c>
      <c r="D3" s="3"/>
    </row>
    <row r="4" spans="1:13" ht="20.25" thickTop="1" thickBot="1" x14ac:dyDescent="0.35">
      <c r="A4" s="14" t="s">
        <v>2</v>
      </c>
      <c r="B4" s="38"/>
      <c r="C4" s="66">
        <v>199262.3</v>
      </c>
      <c r="D4" s="2"/>
      <c r="E4" s="203" t="s">
        <v>14</v>
      </c>
      <c r="F4" s="204"/>
      <c r="I4" s="205" t="s">
        <v>4</v>
      </c>
      <c r="J4" s="206"/>
      <c r="K4" s="206"/>
      <c r="L4" s="69" t="s">
        <v>18</v>
      </c>
    </row>
    <row r="5" spans="1:13" ht="15.75" thickTop="1" x14ac:dyDescent="0.25">
      <c r="A5" s="21"/>
      <c r="B5" s="39">
        <v>41944</v>
      </c>
      <c r="C5" s="45">
        <v>4869.2</v>
      </c>
      <c r="D5" s="22"/>
      <c r="E5" s="26">
        <v>41944</v>
      </c>
      <c r="F5" s="51">
        <v>63367</v>
      </c>
      <c r="G5" s="23"/>
      <c r="H5" s="24">
        <v>41944</v>
      </c>
      <c r="I5" s="60">
        <v>200</v>
      </c>
      <c r="J5" s="34"/>
      <c r="K5" s="34"/>
      <c r="L5" s="70" t="s">
        <v>57</v>
      </c>
      <c r="M5" s="80"/>
    </row>
    <row r="6" spans="1:13" x14ac:dyDescent="0.25">
      <c r="A6" s="21"/>
      <c r="B6" s="39">
        <v>41945</v>
      </c>
      <c r="C6" s="45">
        <v>0</v>
      </c>
      <c r="D6" s="29"/>
      <c r="E6" s="26">
        <v>41945</v>
      </c>
      <c r="F6" s="51">
        <v>66515.5</v>
      </c>
      <c r="G6" s="19"/>
      <c r="H6" s="27">
        <v>41945</v>
      </c>
      <c r="I6" s="61">
        <v>232</v>
      </c>
      <c r="J6" s="13" t="s">
        <v>5</v>
      </c>
      <c r="K6" s="20">
        <v>0</v>
      </c>
      <c r="L6" s="70" t="s">
        <v>58</v>
      </c>
      <c r="M6" s="80"/>
    </row>
    <row r="7" spans="1:13" x14ac:dyDescent="0.25">
      <c r="A7" s="21"/>
      <c r="B7" s="39">
        <v>41946</v>
      </c>
      <c r="C7" s="45">
        <v>0</v>
      </c>
      <c r="D7" s="32"/>
      <c r="E7" s="26">
        <v>41946</v>
      </c>
      <c r="F7" s="51">
        <v>49402.5</v>
      </c>
      <c r="G7" s="23"/>
      <c r="H7" s="27">
        <v>41946</v>
      </c>
      <c r="I7" s="61">
        <v>200</v>
      </c>
      <c r="J7" s="13" t="s">
        <v>3</v>
      </c>
      <c r="K7" s="20">
        <v>0</v>
      </c>
      <c r="L7" s="70" t="s">
        <v>59</v>
      </c>
      <c r="M7" s="80"/>
    </row>
    <row r="8" spans="1:13" x14ac:dyDescent="0.25">
      <c r="A8" s="21"/>
      <c r="B8" s="39">
        <v>41947</v>
      </c>
      <c r="C8" s="45">
        <v>0</v>
      </c>
      <c r="D8" s="22"/>
      <c r="E8" s="26">
        <v>41947</v>
      </c>
      <c r="F8" s="51">
        <v>34136.5</v>
      </c>
      <c r="G8" s="23"/>
      <c r="H8" s="27">
        <v>41947</v>
      </c>
      <c r="I8" s="61">
        <v>200</v>
      </c>
      <c r="J8" s="13" t="s">
        <v>6</v>
      </c>
      <c r="K8" s="20">
        <v>28750</v>
      </c>
      <c r="L8" s="70" t="s">
        <v>60</v>
      </c>
      <c r="M8" s="80"/>
    </row>
    <row r="9" spans="1:13" x14ac:dyDescent="0.25">
      <c r="A9" s="21"/>
      <c r="B9" s="39">
        <v>41948</v>
      </c>
      <c r="C9" s="45">
        <v>0</v>
      </c>
      <c r="D9" s="22"/>
      <c r="E9" s="26">
        <v>41948</v>
      </c>
      <c r="F9" s="51">
        <v>41586.5</v>
      </c>
      <c r="G9" s="23"/>
      <c r="H9" s="27">
        <v>41948</v>
      </c>
      <c r="I9" s="61">
        <v>200</v>
      </c>
      <c r="J9" s="13" t="s">
        <v>77</v>
      </c>
      <c r="K9" s="20">
        <v>7462.7250000000004</v>
      </c>
      <c r="L9" s="70" t="s">
        <v>61</v>
      </c>
      <c r="M9" s="80"/>
    </row>
    <row r="10" spans="1:13" x14ac:dyDescent="0.25">
      <c r="A10" s="21"/>
      <c r="B10" s="39">
        <v>41949</v>
      </c>
      <c r="C10" s="45">
        <v>112</v>
      </c>
      <c r="D10" s="32" t="s">
        <v>62</v>
      </c>
      <c r="E10" s="26">
        <v>41949</v>
      </c>
      <c r="F10" s="51">
        <v>41624.5</v>
      </c>
      <c r="G10" s="23"/>
      <c r="H10" s="27">
        <v>41949</v>
      </c>
      <c r="I10" s="61">
        <v>200</v>
      </c>
      <c r="J10" s="13" t="s">
        <v>78</v>
      </c>
      <c r="K10" s="20">
        <v>7200.86</v>
      </c>
      <c r="L10" s="70" t="s">
        <v>63</v>
      </c>
      <c r="M10" s="80"/>
    </row>
    <row r="11" spans="1:13" x14ac:dyDescent="0.25">
      <c r="A11" s="21"/>
      <c r="B11" s="39">
        <v>41950</v>
      </c>
      <c r="C11" s="45">
        <v>11586.8</v>
      </c>
      <c r="D11" s="32" t="s">
        <v>65</v>
      </c>
      <c r="E11" s="26">
        <v>41950</v>
      </c>
      <c r="F11" s="51">
        <v>80017</v>
      </c>
      <c r="G11" s="23"/>
      <c r="H11" s="27">
        <v>41950</v>
      </c>
      <c r="I11" s="61">
        <v>2500</v>
      </c>
      <c r="J11" s="13" t="s">
        <v>79</v>
      </c>
      <c r="K11" s="20">
        <v>7667.48</v>
      </c>
      <c r="L11" s="70" t="s">
        <v>64</v>
      </c>
      <c r="M11" s="80"/>
    </row>
    <row r="12" spans="1:13" x14ac:dyDescent="0.25">
      <c r="A12" s="21"/>
      <c r="B12" s="39">
        <v>41951</v>
      </c>
      <c r="C12" s="45">
        <v>0</v>
      </c>
      <c r="D12" s="32"/>
      <c r="E12" s="26">
        <v>41951</v>
      </c>
      <c r="F12" s="51">
        <v>79228.5</v>
      </c>
      <c r="G12" s="23"/>
      <c r="H12" s="27">
        <v>41951</v>
      </c>
      <c r="I12" s="61">
        <v>200</v>
      </c>
      <c r="J12" s="13" t="s">
        <v>80</v>
      </c>
      <c r="K12" s="20">
        <v>6943.68</v>
      </c>
      <c r="L12" s="70" t="s">
        <v>66</v>
      </c>
      <c r="M12" s="80"/>
    </row>
    <row r="13" spans="1:13" x14ac:dyDescent="0.25">
      <c r="A13" s="21"/>
      <c r="B13" s="39">
        <v>41952</v>
      </c>
      <c r="C13" s="45">
        <v>0</v>
      </c>
      <c r="D13" s="32"/>
      <c r="E13" s="26">
        <v>41952</v>
      </c>
      <c r="F13" s="51">
        <v>65438.5</v>
      </c>
      <c r="G13" s="23"/>
      <c r="H13" s="27">
        <v>41952</v>
      </c>
      <c r="I13" s="61">
        <v>232</v>
      </c>
      <c r="J13" s="13" t="s">
        <v>81</v>
      </c>
      <c r="K13" s="20">
        <v>0</v>
      </c>
      <c r="L13" s="70" t="s">
        <v>67</v>
      </c>
      <c r="M13" s="80"/>
    </row>
    <row r="14" spans="1:13" x14ac:dyDescent="0.25">
      <c r="A14" s="21"/>
      <c r="B14" s="39">
        <v>41953</v>
      </c>
      <c r="C14" s="45">
        <v>0</v>
      </c>
      <c r="D14" s="32"/>
      <c r="E14" s="26">
        <v>41953</v>
      </c>
      <c r="F14" s="51">
        <v>44018.5</v>
      </c>
      <c r="G14" s="23"/>
      <c r="H14" s="27">
        <v>41953</v>
      </c>
      <c r="I14" s="61">
        <v>200</v>
      </c>
      <c r="J14" s="35" t="s">
        <v>16</v>
      </c>
      <c r="K14" s="20">
        <v>0</v>
      </c>
      <c r="L14" s="79" t="s">
        <v>69</v>
      </c>
      <c r="M14" s="80"/>
    </row>
    <row r="15" spans="1:13" x14ac:dyDescent="0.25">
      <c r="A15" s="21"/>
      <c r="B15" s="39">
        <v>41954</v>
      </c>
      <c r="C15" s="45">
        <v>16905</v>
      </c>
      <c r="D15" s="29" t="s">
        <v>71</v>
      </c>
      <c r="E15" s="26">
        <v>41954</v>
      </c>
      <c r="F15" s="51">
        <v>28467</v>
      </c>
      <c r="G15" s="23"/>
      <c r="H15" s="27">
        <v>41954</v>
      </c>
      <c r="I15" s="61">
        <v>200</v>
      </c>
      <c r="J15" s="28" t="s">
        <v>15</v>
      </c>
      <c r="K15" s="20">
        <v>0</v>
      </c>
      <c r="L15" s="70" t="s">
        <v>70</v>
      </c>
      <c r="M15" s="80"/>
    </row>
    <row r="16" spans="1:13" x14ac:dyDescent="0.25">
      <c r="A16" s="21"/>
      <c r="B16" s="39">
        <v>41955</v>
      </c>
      <c r="C16" s="45">
        <v>0</v>
      </c>
      <c r="D16" s="32"/>
      <c r="E16" s="26">
        <v>41955</v>
      </c>
      <c r="F16" s="51">
        <v>51011</v>
      </c>
      <c r="G16" s="23"/>
      <c r="H16" s="27">
        <v>41955</v>
      </c>
      <c r="I16" s="61">
        <v>200</v>
      </c>
      <c r="J16" s="73" t="s">
        <v>52</v>
      </c>
      <c r="K16" s="74">
        <v>0</v>
      </c>
      <c r="L16" s="67" t="s">
        <v>72</v>
      </c>
      <c r="M16" s="80"/>
    </row>
    <row r="17" spans="1:13" x14ac:dyDescent="0.25">
      <c r="A17" s="21"/>
      <c r="B17" s="39">
        <v>41956</v>
      </c>
      <c r="C17" s="45">
        <v>0</v>
      </c>
      <c r="D17" s="22"/>
      <c r="E17" s="26">
        <v>41956</v>
      </c>
      <c r="F17" s="51">
        <v>56731.5</v>
      </c>
      <c r="G17" s="23"/>
      <c r="H17" s="78">
        <v>41956</v>
      </c>
      <c r="I17" s="62">
        <v>200</v>
      </c>
      <c r="J17" s="28" t="s">
        <v>53</v>
      </c>
      <c r="K17" s="74">
        <v>0</v>
      </c>
      <c r="L17" s="67" t="s">
        <v>73</v>
      </c>
      <c r="M17" s="80"/>
    </row>
    <row r="18" spans="1:13" x14ac:dyDescent="0.25">
      <c r="A18" s="21"/>
      <c r="B18" s="39">
        <v>41957</v>
      </c>
      <c r="C18" s="45">
        <v>11299</v>
      </c>
      <c r="D18" s="22"/>
      <c r="E18" s="26">
        <v>41957</v>
      </c>
      <c r="F18" s="51">
        <v>65749.5</v>
      </c>
      <c r="G18" s="23"/>
      <c r="H18" s="78">
        <v>41957</v>
      </c>
      <c r="I18" s="62">
        <v>224</v>
      </c>
      <c r="J18" s="28" t="s">
        <v>54</v>
      </c>
      <c r="K18" s="75">
        <v>0</v>
      </c>
      <c r="L18" s="67" t="s">
        <v>74</v>
      </c>
      <c r="M18" s="80"/>
    </row>
    <row r="19" spans="1:13" x14ac:dyDescent="0.25">
      <c r="A19" s="21"/>
      <c r="B19" s="39">
        <v>41958</v>
      </c>
      <c r="C19" s="45">
        <v>0</v>
      </c>
      <c r="D19" s="29"/>
      <c r="E19" s="26">
        <v>41958</v>
      </c>
      <c r="F19" s="51">
        <v>69710.5</v>
      </c>
      <c r="G19" s="23"/>
      <c r="H19" s="78">
        <v>41958</v>
      </c>
      <c r="I19" s="62">
        <v>200</v>
      </c>
      <c r="J19" s="28" t="s">
        <v>55</v>
      </c>
      <c r="K19" s="75">
        <v>0</v>
      </c>
      <c r="L19" s="67" t="s">
        <v>75</v>
      </c>
      <c r="M19" s="80"/>
    </row>
    <row r="20" spans="1:13" x14ac:dyDescent="0.25">
      <c r="A20" s="21"/>
      <c r="B20" s="39">
        <v>41959</v>
      </c>
      <c r="C20" s="45">
        <v>678</v>
      </c>
      <c r="D20" s="22" t="s">
        <v>87</v>
      </c>
      <c r="E20" s="26">
        <v>41959</v>
      </c>
      <c r="F20" s="51">
        <v>72056</v>
      </c>
      <c r="G20" s="23"/>
      <c r="H20" s="78">
        <v>41959</v>
      </c>
      <c r="I20" s="62">
        <v>200</v>
      </c>
      <c r="J20" s="36" t="s">
        <v>68</v>
      </c>
      <c r="K20" s="55">
        <v>2491</v>
      </c>
      <c r="L20" s="70" t="s">
        <v>86</v>
      </c>
      <c r="M20" s="80"/>
    </row>
    <row r="21" spans="1:13" x14ac:dyDescent="0.25">
      <c r="A21" s="21"/>
      <c r="B21" s="39">
        <v>41960</v>
      </c>
      <c r="C21" s="45">
        <v>1211</v>
      </c>
      <c r="D21" s="22" t="s">
        <v>29</v>
      </c>
      <c r="E21" s="26">
        <v>41960</v>
      </c>
      <c r="F21" s="51">
        <v>69962</v>
      </c>
      <c r="G21" s="23"/>
      <c r="H21" s="78">
        <v>41960</v>
      </c>
      <c r="I21" s="62">
        <v>200</v>
      </c>
      <c r="J21" s="25" t="s">
        <v>99</v>
      </c>
      <c r="K21" s="55">
        <v>4294</v>
      </c>
      <c r="L21" s="70" t="s">
        <v>88</v>
      </c>
      <c r="M21" s="80"/>
    </row>
    <row r="22" spans="1:13" x14ac:dyDescent="0.25">
      <c r="A22" s="21"/>
      <c r="B22" s="39">
        <v>41961</v>
      </c>
      <c r="C22" s="45">
        <v>0</v>
      </c>
      <c r="D22" s="22"/>
      <c r="E22" s="26">
        <v>41961</v>
      </c>
      <c r="F22" s="51">
        <v>23700.5</v>
      </c>
      <c r="G22" s="23"/>
      <c r="H22" s="78">
        <v>41961</v>
      </c>
      <c r="I22" s="62">
        <v>200</v>
      </c>
      <c r="J22" s="11"/>
      <c r="K22" s="55"/>
      <c r="L22" s="70" t="s">
        <v>89</v>
      </c>
      <c r="M22" s="80"/>
    </row>
    <row r="23" spans="1:13" x14ac:dyDescent="0.25">
      <c r="A23" s="21"/>
      <c r="B23" s="39">
        <v>41962</v>
      </c>
      <c r="C23" s="45">
        <v>0</v>
      </c>
      <c r="D23" s="22"/>
      <c r="E23" s="26">
        <v>41962</v>
      </c>
      <c r="F23" s="51">
        <v>30032.5</v>
      </c>
      <c r="G23" s="23"/>
      <c r="H23" s="78">
        <v>41962</v>
      </c>
      <c r="I23" s="62">
        <v>200</v>
      </c>
      <c r="J23" s="11"/>
      <c r="K23" s="55"/>
      <c r="L23" s="70" t="s">
        <v>90</v>
      </c>
      <c r="M23" s="80"/>
    </row>
    <row r="24" spans="1:13" x14ac:dyDescent="0.25">
      <c r="A24" s="21"/>
      <c r="B24" s="39">
        <v>41963</v>
      </c>
      <c r="C24" s="45">
        <v>0</v>
      </c>
      <c r="D24" s="22"/>
      <c r="E24" s="26">
        <v>41963</v>
      </c>
      <c r="F24" s="51">
        <v>52559.5</v>
      </c>
      <c r="G24" s="23"/>
      <c r="H24" s="78">
        <v>41963</v>
      </c>
      <c r="I24" s="62">
        <v>200</v>
      </c>
      <c r="J24" s="11"/>
      <c r="K24" s="55"/>
      <c r="L24" s="70" t="s">
        <v>91</v>
      </c>
      <c r="M24" s="80"/>
    </row>
    <row r="25" spans="1:13" x14ac:dyDescent="0.25">
      <c r="A25" s="21"/>
      <c r="B25" s="39">
        <v>41964</v>
      </c>
      <c r="C25" s="45">
        <v>11577.6</v>
      </c>
      <c r="D25" s="22" t="s">
        <v>29</v>
      </c>
      <c r="E25" s="26">
        <v>41964</v>
      </c>
      <c r="F25" s="51">
        <v>66613</v>
      </c>
      <c r="G25" s="23"/>
      <c r="H25" s="78">
        <v>41964</v>
      </c>
      <c r="I25" s="62">
        <v>232</v>
      </c>
      <c r="J25" s="11"/>
      <c r="K25" s="55"/>
      <c r="L25" s="70" t="s">
        <v>93</v>
      </c>
      <c r="M25" s="80"/>
    </row>
    <row r="26" spans="1:13" x14ac:dyDescent="0.25">
      <c r="A26" s="21"/>
      <c r="B26" s="39">
        <v>41965</v>
      </c>
      <c r="C26" s="45">
        <v>0</v>
      </c>
      <c r="D26" s="22"/>
      <c r="E26" s="26">
        <v>41965</v>
      </c>
      <c r="F26" s="51">
        <v>68906.5</v>
      </c>
      <c r="G26" s="23"/>
      <c r="H26" s="78">
        <v>41965</v>
      </c>
      <c r="I26" s="62">
        <v>200</v>
      </c>
      <c r="J26" s="11"/>
      <c r="K26" s="55"/>
      <c r="L26" s="70" t="s">
        <v>94</v>
      </c>
      <c r="M26" s="80"/>
    </row>
    <row r="27" spans="1:13" x14ac:dyDescent="0.25">
      <c r="A27" s="21"/>
      <c r="B27" s="39">
        <v>41966</v>
      </c>
      <c r="C27" s="45">
        <v>0</v>
      </c>
      <c r="D27" s="22"/>
      <c r="E27" s="26">
        <v>41966</v>
      </c>
      <c r="F27" s="51">
        <v>79411</v>
      </c>
      <c r="G27" s="23"/>
      <c r="H27" s="78">
        <v>41966</v>
      </c>
      <c r="I27" s="62">
        <v>200</v>
      </c>
      <c r="J27" s="11"/>
      <c r="K27" s="55"/>
      <c r="L27" s="81" t="s">
        <v>95</v>
      </c>
      <c r="M27" s="80"/>
    </row>
    <row r="28" spans="1:13" x14ac:dyDescent="0.25">
      <c r="A28" s="21"/>
      <c r="B28" s="39">
        <v>41967</v>
      </c>
      <c r="C28" s="45">
        <v>0</v>
      </c>
      <c r="D28" s="22"/>
      <c r="E28" s="26">
        <v>41967</v>
      </c>
      <c r="F28" s="51">
        <v>51267.5</v>
      </c>
      <c r="G28" s="23"/>
      <c r="H28" s="78">
        <v>41967</v>
      </c>
      <c r="I28" s="62">
        <v>200</v>
      </c>
      <c r="J28" s="11"/>
      <c r="K28" s="55"/>
      <c r="L28" s="68" t="s">
        <v>96</v>
      </c>
      <c r="M28" s="80"/>
    </row>
    <row r="29" spans="1:13" x14ac:dyDescent="0.25">
      <c r="A29" s="21"/>
      <c r="B29" s="39">
        <v>41968</v>
      </c>
      <c r="C29" s="45">
        <v>0</v>
      </c>
      <c r="D29" s="22"/>
      <c r="E29" s="26">
        <v>41968</v>
      </c>
      <c r="F29" s="51">
        <v>33326.5</v>
      </c>
      <c r="G29" s="23"/>
      <c r="H29" s="78">
        <v>41968</v>
      </c>
      <c r="I29" s="62">
        <v>200</v>
      </c>
      <c r="J29" s="11"/>
      <c r="K29" s="20"/>
      <c r="L29" s="70" t="s">
        <v>97</v>
      </c>
      <c r="M29" s="80"/>
    </row>
    <row r="30" spans="1:13" x14ac:dyDescent="0.25">
      <c r="A30" s="21"/>
      <c r="B30" s="39">
        <v>41969</v>
      </c>
      <c r="C30" s="45">
        <v>0</v>
      </c>
      <c r="D30" s="22"/>
      <c r="E30" s="26">
        <v>41969</v>
      </c>
      <c r="F30" s="51">
        <v>36449.5</v>
      </c>
      <c r="G30" s="23"/>
      <c r="H30" s="78">
        <v>41969</v>
      </c>
      <c r="I30" s="62">
        <v>1000</v>
      </c>
      <c r="J30" s="11"/>
      <c r="K30" s="20"/>
      <c r="L30" s="70" t="str">
        <f>'[1]NOVIEMBRE 2014'!$I$30</f>
        <v># 55020---# 55058</v>
      </c>
      <c r="M30" s="80"/>
    </row>
    <row r="31" spans="1:13" x14ac:dyDescent="0.25">
      <c r="A31" s="21"/>
      <c r="B31" s="39">
        <v>41970</v>
      </c>
      <c r="C31" s="45">
        <v>0</v>
      </c>
      <c r="D31" s="22"/>
      <c r="E31" s="26">
        <v>41970</v>
      </c>
      <c r="F31" s="51">
        <v>48771.5</v>
      </c>
      <c r="G31" s="23"/>
      <c r="H31" s="78">
        <v>41970</v>
      </c>
      <c r="I31" s="62">
        <v>200</v>
      </c>
      <c r="J31" s="11"/>
      <c r="K31" s="20"/>
      <c r="L31" s="70" t="s">
        <v>98</v>
      </c>
      <c r="M31" s="80"/>
    </row>
    <row r="32" spans="1:13" x14ac:dyDescent="0.25">
      <c r="A32" s="21"/>
      <c r="B32" s="39">
        <v>41971</v>
      </c>
      <c r="C32" s="45">
        <v>0</v>
      </c>
      <c r="D32" s="22"/>
      <c r="E32" s="26">
        <v>41971</v>
      </c>
      <c r="F32" s="51">
        <v>60833.5</v>
      </c>
      <c r="G32" s="23"/>
      <c r="H32" s="78">
        <v>41971</v>
      </c>
      <c r="I32" s="62">
        <v>0</v>
      </c>
      <c r="J32" s="11"/>
      <c r="K32" s="20"/>
      <c r="L32" s="70" t="s">
        <v>100</v>
      </c>
      <c r="M32" s="80"/>
    </row>
    <row r="33" spans="1:14" x14ac:dyDescent="0.25">
      <c r="A33" s="21"/>
      <c r="B33" s="39">
        <v>41972</v>
      </c>
      <c r="C33" s="45">
        <v>0</v>
      </c>
      <c r="D33" s="22"/>
      <c r="E33" s="26">
        <v>41972</v>
      </c>
      <c r="F33" s="51">
        <v>117203.5</v>
      </c>
      <c r="G33" s="23"/>
      <c r="H33" s="78">
        <v>41972</v>
      </c>
      <c r="I33" s="62">
        <v>200</v>
      </c>
      <c r="J33" s="11"/>
      <c r="K33" s="20"/>
      <c r="L33" s="70" t="s">
        <v>101</v>
      </c>
      <c r="M33" s="80"/>
    </row>
    <row r="34" spans="1:14" x14ac:dyDescent="0.25">
      <c r="A34" s="21"/>
      <c r="B34" s="39">
        <v>41973</v>
      </c>
      <c r="C34" s="45">
        <v>33385.5</v>
      </c>
      <c r="D34" s="72" t="s">
        <v>29</v>
      </c>
      <c r="E34" s="26">
        <v>41973</v>
      </c>
      <c r="F34" s="51">
        <v>54309.5</v>
      </c>
      <c r="G34" s="23"/>
      <c r="H34" s="78">
        <v>41973</v>
      </c>
      <c r="I34" s="62">
        <v>1132</v>
      </c>
      <c r="J34" s="11"/>
      <c r="K34" s="20"/>
      <c r="L34" s="70" t="s">
        <v>102</v>
      </c>
      <c r="M34" s="80"/>
    </row>
    <row r="35" spans="1:14" ht="15.75" thickBot="1" x14ac:dyDescent="0.3">
      <c r="A35" s="21"/>
      <c r="B35" s="39"/>
      <c r="C35" s="45"/>
      <c r="D35" s="22"/>
      <c r="E35" s="26"/>
      <c r="F35" s="51"/>
      <c r="G35" s="23"/>
      <c r="H35" s="78"/>
      <c r="I35" s="62"/>
      <c r="J35" s="11"/>
      <c r="K35" s="20"/>
      <c r="L35" s="71"/>
    </row>
    <row r="36" spans="1:14" ht="15.75" thickBot="1" x14ac:dyDescent="0.3">
      <c r="A36" s="15"/>
      <c r="B36" s="40"/>
      <c r="C36" s="46"/>
      <c r="D36" s="2"/>
      <c r="E36" s="8"/>
      <c r="F36" s="52">
        <v>0</v>
      </c>
      <c r="H36" s="78"/>
      <c r="I36" s="63"/>
      <c r="J36" s="11"/>
      <c r="K36" s="7"/>
      <c r="N36" s="43">
        <v>97747.76</v>
      </c>
    </row>
    <row r="37" spans="1:14" ht="15.75" thickBot="1" x14ac:dyDescent="0.3">
      <c r="A37" s="5" t="s">
        <v>92</v>
      </c>
      <c r="B37" s="41"/>
      <c r="C37" s="47">
        <v>1485485.34</v>
      </c>
      <c r="D37" s="2"/>
      <c r="E37" s="9"/>
      <c r="F37" s="53">
        <v>0</v>
      </c>
      <c r="H37" s="31"/>
      <c r="I37" s="64"/>
      <c r="J37" s="16"/>
      <c r="K37" s="10"/>
      <c r="N37" s="43">
        <v>31828.16</v>
      </c>
    </row>
    <row r="38" spans="1:14" x14ac:dyDescent="0.25">
      <c r="B38" s="42" t="s">
        <v>1</v>
      </c>
      <c r="C38" s="48">
        <f>SUM(C4:C37)</f>
        <v>1776371.7400000002</v>
      </c>
      <c r="E38" s="76" t="s">
        <v>1</v>
      </c>
      <c r="F38" s="54">
        <f>SUM(F6:F37)</f>
        <v>1639040</v>
      </c>
      <c r="H38" s="77" t="s">
        <v>1</v>
      </c>
      <c r="I38" s="58">
        <f>SUM(I5:I37)</f>
        <v>9952</v>
      </c>
      <c r="J38" s="17" t="s">
        <v>1</v>
      </c>
      <c r="K38" s="4">
        <f t="shared" ref="K38" si="0">SUM(K5:K37)</f>
        <v>64809.745000000003</v>
      </c>
      <c r="N38" s="43">
        <v>58576.65</v>
      </c>
    </row>
    <row r="39" spans="1:14" x14ac:dyDescent="0.25">
      <c r="N39" s="43">
        <v>63823.97</v>
      </c>
    </row>
    <row r="40" spans="1:14" ht="15.75" x14ac:dyDescent="0.25">
      <c r="A40" s="5"/>
      <c r="C40" s="49">
        <v>0</v>
      </c>
      <c r="D40" s="13"/>
      <c r="E40" s="13"/>
      <c r="F40" s="55"/>
      <c r="H40" s="207" t="s">
        <v>7</v>
      </c>
      <c r="I40" s="208"/>
      <c r="J40" s="209">
        <f>I38+K38</f>
        <v>74761.744999999995</v>
      </c>
      <c r="K40" s="210"/>
      <c r="N40" s="43">
        <v>97788.05</v>
      </c>
    </row>
    <row r="41" spans="1:14" ht="15.75" x14ac:dyDescent="0.25">
      <c r="D41" s="201" t="s">
        <v>8</v>
      </c>
      <c r="E41" s="201"/>
      <c r="F41" s="56">
        <f>F38-J40</f>
        <v>1564278.2549999999</v>
      </c>
      <c r="I41" s="65"/>
      <c r="N41" s="43">
        <v>56420.61</v>
      </c>
    </row>
    <row r="42" spans="1:14" ht="15.75" thickBot="1" x14ac:dyDescent="0.3">
      <c r="D42" s="18"/>
      <c r="E42" s="18" t="s">
        <v>0</v>
      </c>
      <c r="F42" s="57">
        <f>-C38</f>
        <v>-1776371.7400000002</v>
      </c>
      <c r="N42" s="43">
        <v>66884.7</v>
      </c>
    </row>
    <row r="43" spans="1:14" ht="15.75" thickTop="1" x14ac:dyDescent="0.25">
      <c r="C43" s="43" t="s">
        <v>12</v>
      </c>
      <c r="E43" s="5" t="s">
        <v>10</v>
      </c>
      <c r="F43" s="58">
        <f>SUM(F41:F42)</f>
        <v>-212093.48500000034</v>
      </c>
      <c r="I43" s="211"/>
      <c r="J43" s="211"/>
      <c r="K43" s="2"/>
      <c r="N43" s="43">
        <v>32473.27</v>
      </c>
    </row>
    <row r="44" spans="1:14" ht="16.5" thickBot="1" x14ac:dyDescent="0.3">
      <c r="D44" s="200" t="s">
        <v>9</v>
      </c>
      <c r="E44" s="200"/>
      <c r="F44" s="59">
        <v>232988.59</v>
      </c>
      <c r="I44" s="212"/>
      <c r="J44" s="212"/>
      <c r="K44" s="33"/>
      <c r="N44" s="43">
        <v>76980.320000000007</v>
      </c>
    </row>
    <row r="45" spans="1:14" ht="15.75" thickTop="1" x14ac:dyDescent="0.25">
      <c r="E45" s="6" t="s">
        <v>11</v>
      </c>
      <c r="F45" s="48">
        <f>F44+F43</f>
        <v>20895.104999999661</v>
      </c>
      <c r="I45" s="213" t="s">
        <v>13</v>
      </c>
      <c r="J45" s="214"/>
      <c r="K45" s="217">
        <f>F45+K44</f>
        <v>20895.104999999661</v>
      </c>
      <c r="N45" s="43">
        <v>64614.3</v>
      </c>
    </row>
    <row r="46" spans="1:14" ht="15.75" thickBot="1" x14ac:dyDescent="0.3">
      <c r="D46" s="199"/>
      <c r="E46" s="199"/>
      <c r="F46" s="55"/>
      <c r="I46" s="215"/>
      <c r="J46" s="216"/>
      <c r="K46" s="218"/>
      <c r="N46" s="43">
        <v>30288.6</v>
      </c>
    </row>
    <row r="47" spans="1:14" ht="15.75" thickTop="1" x14ac:dyDescent="0.25">
      <c r="N47" s="43">
        <v>86826.26</v>
      </c>
    </row>
    <row r="48" spans="1:14" x14ac:dyDescent="0.25">
      <c r="N48" s="43">
        <v>2722</v>
      </c>
    </row>
    <row r="49" spans="14:14" x14ac:dyDescent="0.25">
      <c r="N49" s="43">
        <v>4833</v>
      </c>
    </row>
    <row r="50" spans="14:14" x14ac:dyDescent="0.25">
      <c r="N50" s="43">
        <v>131558.76</v>
      </c>
    </row>
    <row r="51" spans="14:14" x14ac:dyDescent="0.25">
      <c r="N51" s="43">
        <v>7736.44</v>
      </c>
    </row>
    <row r="52" spans="14:14" x14ac:dyDescent="0.25">
      <c r="N52" s="43">
        <v>64785.72</v>
      </c>
    </row>
    <row r="53" spans="14:14" x14ac:dyDescent="0.25">
      <c r="N53" s="43">
        <v>71877.600000000006</v>
      </c>
    </row>
    <row r="54" spans="14:14" x14ac:dyDescent="0.25">
      <c r="N54" s="43">
        <v>68170.240000000005</v>
      </c>
    </row>
    <row r="55" spans="14:14" x14ac:dyDescent="0.25">
      <c r="N55" s="43">
        <v>43672.47</v>
      </c>
    </row>
    <row r="56" spans="14:14" x14ac:dyDescent="0.25">
      <c r="N56" s="43">
        <v>60373.5</v>
      </c>
    </row>
    <row r="57" spans="14:14" x14ac:dyDescent="0.25">
      <c r="N57" s="43">
        <v>63236.6</v>
      </c>
    </row>
    <row r="58" spans="14:14" x14ac:dyDescent="0.25">
      <c r="N58" s="43">
        <v>68294.8</v>
      </c>
    </row>
    <row r="59" spans="14:14" x14ac:dyDescent="0.25">
      <c r="N59" s="43">
        <v>133971.56</v>
      </c>
    </row>
    <row r="60" spans="14:14" ht="15.75" thickBot="1" x14ac:dyDescent="0.3">
      <c r="N60" s="57">
        <v>0</v>
      </c>
    </row>
    <row r="61" spans="14:14" ht="15.75" thickTop="1" x14ac:dyDescent="0.25">
      <c r="N61" s="43">
        <f>SUM(N36:N60)</f>
        <v>1485485.34</v>
      </c>
    </row>
  </sheetData>
  <mergeCells count="12">
    <mergeCell ref="I43:J43"/>
    <mergeCell ref="D44:E44"/>
    <mergeCell ref="I44:J44"/>
    <mergeCell ref="I45:J46"/>
    <mergeCell ref="K45:K46"/>
    <mergeCell ref="D46:E46"/>
    <mergeCell ref="D41:E41"/>
    <mergeCell ref="C1:J1"/>
    <mergeCell ref="E4:F4"/>
    <mergeCell ref="I4:K4"/>
    <mergeCell ref="H40:I40"/>
    <mergeCell ref="J40:K40"/>
  </mergeCells>
  <pageMargins left="0.31496062992125984" right="0.31496062992125984" top="0.15748031496062992" bottom="0.15748031496062992" header="0.31496062992125984" footer="0.31496062992125984"/>
  <pageSetup scale="80" orientation="landscape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P47"/>
  <sheetViews>
    <sheetView topLeftCell="A19" workbookViewId="0">
      <selection activeCell="E48" sqref="E48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10" width="13.7109375" style="43" customWidth="1"/>
    <col min="12" max="12" width="17.85546875" bestFit="1" customWidth="1"/>
    <col min="13" max="13" width="22.5703125" style="68" customWidth="1"/>
    <col min="16" max="16" width="14.140625" style="43" bestFit="1" customWidth="1"/>
  </cols>
  <sheetData>
    <row r="1" spans="1:16" ht="23.25" x14ac:dyDescent="0.35">
      <c r="C1" s="202" t="s">
        <v>103</v>
      </c>
      <c r="D1" s="202"/>
      <c r="E1" s="202"/>
      <c r="F1" s="202"/>
      <c r="G1" s="202"/>
      <c r="H1" s="202"/>
      <c r="I1" s="202"/>
      <c r="J1" s="202"/>
      <c r="K1" s="202"/>
    </row>
    <row r="2" spans="1:16" ht="15.75" thickBot="1" x14ac:dyDescent="0.3">
      <c r="E2" s="83"/>
      <c r="F2" s="50"/>
    </row>
    <row r="3" spans="1:16" ht="15.75" thickBot="1" x14ac:dyDescent="0.3">
      <c r="C3" s="44" t="s">
        <v>0</v>
      </c>
      <c r="D3" s="3"/>
    </row>
    <row r="4" spans="1:16" ht="20.25" thickTop="1" thickBot="1" x14ac:dyDescent="0.35">
      <c r="A4" s="96" t="s">
        <v>2</v>
      </c>
      <c r="B4" s="38"/>
      <c r="C4" s="94">
        <v>232988.59</v>
      </c>
      <c r="D4" s="2"/>
      <c r="E4" s="223" t="s">
        <v>14</v>
      </c>
      <c r="F4" s="224"/>
      <c r="I4" s="205" t="s">
        <v>4</v>
      </c>
      <c r="J4" s="206"/>
      <c r="K4" s="206"/>
      <c r="L4" s="206"/>
      <c r="M4" s="69" t="s">
        <v>18</v>
      </c>
    </row>
    <row r="5" spans="1:16" ht="15.75" thickTop="1" x14ac:dyDescent="0.25">
      <c r="A5" s="21"/>
      <c r="B5" s="39">
        <v>41974</v>
      </c>
      <c r="C5" s="45">
        <v>0</v>
      </c>
      <c r="D5" s="22"/>
      <c r="E5" s="26">
        <v>41974</v>
      </c>
      <c r="F5" s="51">
        <v>41659.5</v>
      </c>
      <c r="G5" s="23"/>
      <c r="H5" s="24">
        <v>41974</v>
      </c>
      <c r="I5" s="60">
        <v>200</v>
      </c>
      <c r="J5" s="87"/>
      <c r="K5" s="34"/>
      <c r="L5" s="34"/>
      <c r="M5" s="70" t="s">
        <v>104</v>
      </c>
      <c r="N5" s="80"/>
      <c r="O5" s="84"/>
      <c r="P5" s="55"/>
    </row>
    <row r="6" spans="1:16" x14ac:dyDescent="0.25">
      <c r="A6" s="21"/>
      <c r="B6" s="39">
        <v>41975</v>
      </c>
      <c r="C6" s="45">
        <v>0</v>
      </c>
      <c r="D6" s="29"/>
      <c r="E6" s="26">
        <v>41975</v>
      </c>
      <c r="F6" s="51">
        <v>40853</v>
      </c>
      <c r="G6" s="19"/>
      <c r="H6" s="27">
        <v>41975</v>
      </c>
      <c r="I6" s="61">
        <v>200</v>
      </c>
      <c r="J6" s="88"/>
      <c r="K6" s="13" t="s">
        <v>5</v>
      </c>
      <c r="L6" s="20">
        <v>0</v>
      </c>
      <c r="M6" s="70" t="s">
        <v>105</v>
      </c>
      <c r="N6" s="80"/>
    </row>
    <row r="7" spans="1:16" x14ac:dyDescent="0.25">
      <c r="A7" s="21"/>
      <c r="B7" s="39">
        <v>41976</v>
      </c>
      <c r="C7" s="45">
        <v>405</v>
      </c>
      <c r="D7" s="32" t="s">
        <v>50</v>
      </c>
      <c r="E7" s="26">
        <v>41976</v>
      </c>
      <c r="F7" s="51">
        <v>36804.5</v>
      </c>
      <c r="G7" s="23"/>
      <c r="H7" s="27">
        <v>41976</v>
      </c>
      <c r="I7" s="61">
        <v>200</v>
      </c>
      <c r="J7" s="88"/>
      <c r="K7" s="13" t="s">
        <v>3</v>
      </c>
      <c r="L7" s="20">
        <v>0</v>
      </c>
      <c r="M7" s="70" t="s">
        <v>106</v>
      </c>
      <c r="N7" s="80"/>
    </row>
    <row r="8" spans="1:16" x14ac:dyDescent="0.25">
      <c r="A8" s="21"/>
      <c r="B8" s="39">
        <v>41977</v>
      </c>
      <c r="C8" s="45">
        <v>0</v>
      </c>
      <c r="D8" s="22"/>
      <c r="E8" s="26">
        <v>41977</v>
      </c>
      <c r="F8" s="51">
        <v>46170.3</v>
      </c>
      <c r="G8" s="23"/>
      <c r="H8" s="27">
        <v>41977</v>
      </c>
      <c r="I8" s="61">
        <v>216.5</v>
      </c>
      <c r="J8" s="88"/>
      <c r="K8" s="13" t="s">
        <v>6</v>
      </c>
      <c r="L8" s="20">
        <v>28750</v>
      </c>
      <c r="M8" s="68" t="s">
        <v>106</v>
      </c>
      <c r="N8" s="80"/>
    </row>
    <row r="9" spans="1:16" x14ac:dyDescent="0.25">
      <c r="A9" s="21"/>
      <c r="B9" s="39">
        <v>41978</v>
      </c>
      <c r="C9" s="45">
        <v>0</v>
      </c>
      <c r="D9" s="22"/>
      <c r="E9" s="26">
        <v>41978</v>
      </c>
      <c r="F9" s="51">
        <v>62846.8</v>
      </c>
      <c r="G9" s="23"/>
      <c r="H9" s="27">
        <v>41978</v>
      </c>
      <c r="I9" s="61">
        <v>419</v>
      </c>
      <c r="J9" s="88"/>
      <c r="K9" s="13" t="s">
        <v>81</v>
      </c>
      <c r="L9" s="20">
        <v>8043.67</v>
      </c>
      <c r="M9" s="70" t="s">
        <v>107</v>
      </c>
      <c r="N9" s="80"/>
    </row>
    <row r="10" spans="1:16" x14ac:dyDescent="0.25">
      <c r="A10" s="21"/>
      <c r="B10" s="39">
        <v>41979</v>
      </c>
      <c r="C10" s="45">
        <v>0</v>
      </c>
      <c r="D10" s="32"/>
      <c r="E10" s="26">
        <v>41979</v>
      </c>
      <c r="F10" s="51">
        <v>68695</v>
      </c>
      <c r="G10" s="23"/>
      <c r="H10" s="27">
        <v>41979</v>
      </c>
      <c r="I10" s="61">
        <v>200</v>
      </c>
      <c r="J10" s="88"/>
      <c r="K10" s="13" t="s">
        <v>117</v>
      </c>
      <c r="L10" s="20">
        <v>7512.82</v>
      </c>
      <c r="M10" s="70" t="s">
        <v>108</v>
      </c>
      <c r="N10" s="80"/>
    </row>
    <row r="11" spans="1:16" x14ac:dyDescent="0.25">
      <c r="A11" s="21"/>
      <c r="B11" s="39">
        <v>41980</v>
      </c>
      <c r="C11" s="45">
        <v>300</v>
      </c>
      <c r="D11" s="32" t="s">
        <v>109</v>
      </c>
      <c r="E11" s="26">
        <v>41980</v>
      </c>
      <c r="F11" s="51">
        <v>54239.5</v>
      </c>
      <c r="G11" s="23"/>
      <c r="H11" s="78">
        <v>41980</v>
      </c>
      <c r="I11" s="62">
        <v>200</v>
      </c>
      <c r="J11" s="88"/>
      <c r="K11" s="13" t="s">
        <v>118</v>
      </c>
      <c r="L11" s="20">
        <v>0</v>
      </c>
      <c r="M11" s="70" t="s">
        <v>110</v>
      </c>
      <c r="N11" s="80"/>
    </row>
    <row r="12" spans="1:16" x14ac:dyDescent="0.25">
      <c r="A12" s="21"/>
      <c r="B12" s="39">
        <v>41981</v>
      </c>
      <c r="C12" s="45">
        <v>1702</v>
      </c>
      <c r="D12" s="32" t="s">
        <v>109</v>
      </c>
      <c r="E12" s="26">
        <v>41981</v>
      </c>
      <c r="F12" s="51">
        <v>41584</v>
      </c>
      <c r="G12" s="23"/>
      <c r="H12" s="78">
        <v>41981</v>
      </c>
      <c r="I12" s="62">
        <v>200</v>
      </c>
      <c r="J12" s="88"/>
      <c r="K12" s="13" t="s">
        <v>119</v>
      </c>
      <c r="L12" s="20">
        <v>0</v>
      </c>
      <c r="M12" s="68" t="s">
        <v>111</v>
      </c>
      <c r="N12" s="80"/>
    </row>
    <row r="13" spans="1:16" x14ac:dyDescent="0.25">
      <c r="A13" s="21"/>
      <c r="B13" s="39">
        <v>41982</v>
      </c>
      <c r="C13" s="45">
        <v>22148.2</v>
      </c>
      <c r="D13" s="32" t="s">
        <v>29</v>
      </c>
      <c r="E13" s="26">
        <v>41982</v>
      </c>
      <c r="F13" s="51">
        <v>60467</v>
      </c>
      <c r="G13" s="23"/>
      <c r="H13" s="78">
        <v>41982</v>
      </c>
      <c r="I13" s="62">
        <v>200</v>
      </c>
      <c r="J13" s="88"/>
      <c r="K13" s="13" t="s">
        <v>120</v>
      </c>
      <c r="L13" s="20">
        <v>0</v>
      </c>
      <c r="M13" s="68" t="s">
        <v>112</v>
      </c>
      <c r="N13" s="80"/>
    </row>
    <row r="14" spans="1:16" x14ac:dyDescent="0.25">
      <c r="A14" s="21"/>
      <c r="B14" s="39">
        <v>41983</v>
      </c>
      <c r="C14" s="45">
        <v>7502</v>
      </c>
      <c r="D14" s="32" t="s">
        <v>29</v>
      </c>
      <c r="E14" s="26">
        <v>41983</v>
      </c>
      <c r="F14" s="51">
        <v>64477.5</v>
      </c>
      <c r="G14" s="23"/>
      <c r="H14" s="78">
        <v>41983</v>
      </c>
      <c r="I14" s="62">
        <v>211.5</v>
      </c>
      <c r="J14" s="88"/>
      <c r="K14" s="35" t="s">
        <v>16</v>
      </c>
      <c r="L14" s="20">
        <v>0</v>
      </c>
      <c r="M14" s="85" t="s">
        <v>113</v>
      </c>
      <c r="N14" s="80"/>
    </row>
    <row r="15" spans="1:16" x14ac:dyDescent="0.25">
      <c r="A15" s="21"/>
      <c r="B15" s="39">
        <v>41984</v>
      </c>
      <c r="C15" s="45">
        <v>2291</v>
      </c>
      <c r="D15" s="29" t="s">
        <v>29</v>
      </c>
      <c r="E15" s="26">
        <v>41984</v>
      </c>
      <c r="F15" s="51">
        <v>47774.5</v>
      </c>
      <c r="G15" s="23"/>
      <c r="H15" s="78">
        <v>41984</v>
      </c>
      <c r="I15" s="62">
        <v>338</v>
      </c>
      <c r="J15" s="88" t="s">
        <v>114</v>
      </c>
      <c r="K15" s="28" t="s">
        <v>15</v>
      </c>
      <c r="L15" s="20">
        <v>0</v>
      </c>
      <c r="M15" s="70" t="s">
        <v>121</v>
      </c>
      <c r="N15" s="80"/>
    </row>
    <row r="16" spans="1:16" ht="15.75" thickBot="1" x14ac:dyDescent="0.3">
      <c r="A16" s="21"/>
      <c r="B16" s="39">
        <v>41985</v>
      </c>
      <c r="C16" s="45">
        <v>0</v>
      </c>
      <c r="D16" s="32"/>
      <c r="E16" s="26">
        <v>41985</v>
      </c>
      <c r="F16" s="51">
        <v>62089</v>
      </c>
      <c r="G16" s="23"/>
      <c r="H16" s="78">
        <v>41985</v>
      </c>
      <c r="I16" s="62">
        <v>200</v>
      </c>
      <c r="J16" s="88" t="s">
        <v>115</v>
      </c>
      <c r="K16" s="73" t="s">
        <v>52</v>
      </c>
      <c r="L16" s="74">
        <v>0</v>
      </c>
      <c r="M16" s="67" t="s">
        <v>122</v>
      </c>
      <c r="N16" s="80"/>
    </row>
    <row r="17" spans="1:16" ht="15.75" thickTop="1" x14ac:dyDescent="0.25">
      <c r="A17" s="21"/>
      <c r="B17" s="39">
        <v>41986</v>
      </c>
      <c r="C17" s="45">
        <v>0</v>
      </c>
      <c r="D17" s="22"/>
      <c r="E17" s="26">
        <v>41986</v>
      </c>
      <c r="F17" s="51">
        <v>73537.5</v>
      </c>
      <c r="G17" s="23"/>
      <c r="H17" s="78">
        <v>41986</v>
      </c>
      <c r="I17" s="62">
        <v>200</v>
      </c>
      <c r="J17" s="88" t="s">
        <v>115</v>
      </c>
      <c r="K17" s="28" t="s">
        <v>53</v>
      </c>
      <c r="L17" s="74">
        <v>0</v>
      </c>
      <c r="M17" s="67" t="s">
        <v>123</v>
      </c>
      <c r="N17" s="80"/>
      <c r="O17" s="219" t="s">
        <v>173</v>
      </c>
      <c r="P17" s="220"/>
    </row>
    <row r="18" spans="1:16" ht="15.75" thickBot="1" x14ac:dyDescent="0.3">
      <c r="A18" s="21"/>
      <c r="B18" s="39">
        <v>41987</v>
      </c>
      <c r="C18" s="45">
        <v>4373</v>
      </c>
      <c r="D18" s="22" t="s">
        <v>29</v>
      </c>
      <c r="E18" s="26">
        <v>41987</v>
      </c>
      <c r="F18" s="51">
        <v>86303.5</v>
      </c>
      <c r="G18" s="23"/>
      <c r="H18" s="78">
        <v>41987</v>
      </c>
      <c r="I18" s="62">
        <v>232</v>
      </c>
      <c r="J18" s="89" t="s">
        <v>116</v>
      </c>
      <c r="K18" s="28" t="s">
        <v>54</v>
      </c>
      <c r="L18" s="75">
        <v>0</v>
      </c>
      <c r="M18" s="67" t="s">
        <v>124</v>
      </c>
      <c r="N18" s="80"/>
      <c r="O18" s="221"/>
      <c r="P18" s="222"/>
    </row>
    <row r="19" spans="1:16" ht="15.75" thickTop="1" x14ac:dyDescent="0.25">
      <c r="A19" s="21"/>
      <c r="B19" s="39">
        <v>41988</v>
      </c>
      <c r="C19" s="45">
        <v>0</v>
      </c>
      <c r="D19" s="29"/>
      <c r="E19" s="26">
        <v>41988</v>
      </c>
      <c r="F19" s="51">
        <v>50754</v>
      </c>
      <c r="G19" s="23"/>
      <c r="H19" s="78">
        <v>41988</v>
      </c>
      <c r="I19" s="62">
        <v>200</v>
      </c>
      <c r="J19" s="88" t="s">
        <v>115</v>
      </c>
      <c r="K19" s="28" t="s">
        <v>55</v>
      </c>
      <c r="L19" s="75">
        <v>0</v>
      </c>
      <c r="M19" s="67" t="s">
        <v>125</v>
      </c>
      <c r="N19" s="80"/>
      <c r="O19" t="s">
        <v>148</v>
      </c>
      <c r="P19" s="43">
        <v>63462.239999999998</v>
      </c>
    </row>
    <row r="20" spans="1:16" x14ac:dyDescent="0.25">
      <c r="A20" s="21"/>
      <c r="B20" s="39">
        <v>41989</v>
      </c>
      <c r="C20" s="45">
        <v>10502.9</v>
      </c>
      <c r="D20" s="22" t="s">
        <v>29</v>
      </c>
      <c r="E20" s="26">
        <v>41989</v>
      </c>
      <c r="F20" s="51">
        <v>40855</v>
      </c>
      <c r="G20" s="23"/>
      <c r="H20" s="78">
        <v>41989</v>
      </c>
      <c r="I20" s="62">
        <v>650</v>
      </c>
      <c r="J20" s="90" t="s">
        <v>127</v>
      </c>
      <c r="K20" s="36" t="s">
        <v>68</v>
      </c>
      <c r="L20" s="55">
        <v>616</v>
      </c>
      <c r="M20" s="70" t="s">
        <v>126</v>
      </c>
      <c r="N20" s="80"/>
      <c r="O20" t="s">
        <v>149</v>
      </c>
      <c r="P20" s="43">
        <v>67388.12</v>
      </c>
    </row>
    <row r="21" spans="1:16" x14ac:dyDescent="0.25">
      <c r="A21" s="21"/>
      <c r="B21" s="39">
        <v>41990</v>
      </c>
      <c r="C21" s="45">
        <v>0</v>
      </c>
      <c r="D21" s="22"/>
      <c r="E21" s="26">
        <v>41990</v>
      </c>
      <c r="F21" s="51">
        <v>76771.5</v>
      </c>
      <c r="G21" s="23"/>
      <c r="H21" s="78">
        <v>41990</v>
      </c>
      <c r="I21" s="62">
        <v>290</v>
      </c>
      <c r="J21" s="88" t="s">
        <v>128</v>
      </c>
      <c r="K21" s="25" t="s">
        <v>99</v>
      </c>
      <c r="L21" s="55">
        <v>0</v>
      </c>
      <c r="M21" s="68" t="s">
        <v>131</v>
      </c>
      <c r="N21" s="80"/>
      <c r="O21" t="s">
        <v>150</v>
      </c>
      <c r="P21" s="43">
        <v>103061.88</v>
      </c>
    </row>
    <row r="22" spans="1:16" x14ac:dyDescent="0.25">
      <c r="A22" s="21"/>
      <c r="B22" s="39">
        <v>41991</v>
      </c>
      <c r="C22" s="45">
        <v>0</v>
      </c>
      <c r="D22" s="22"/>
      <c r="E22" s="26">
        <v>41991</v>
      </c>
      <c r="F22" s="51">
        <v>77730.5</v>
      </c>
      <c r="G22" s="23"/>
      <c r="H22" s="78">
        <v>41991</v>
      </c>
      <c r="I22" s="62">
        <v>1115</v>
      </c>
      <c r="J22" s="90" t="s">
        <v>129</v>
      </c>
      <c r="K22" s="11"/>
      <c r="L22" s="55"/>
      <c r="M22" s="70" t="s">
        <v>130</v>
      </c>
      <c r="N22" s="80"/>
      <c r="O22" t="s">
        <v>151</v>
      </c>
      <c r="P22" s="43">
        <v>63911.256000000001</v>
      </c>
    </row>
    <row r="23" spans="1:16" x14ac:dyDescent="0.25">
      <c r="A23" s="21"/>
      <c r="B23" s="39">
        <v>41992</v>
      </c>
      <c r="C23" s="45">
        <v>6244.8</v>
      </c>
      <c r="D23" s="22" t="s">
        <v>29</v>
      </c>
      <c r="E23" s="26">
        <v>41992</v>
      </c>
      <c r="F23" s="51">
        <v>88286</v>
      </c>
      <c r="G23" s="23"/>
      <c r="H23" s="78">
        <v>41992</v>
      </c>
      <c r="I23" s="62">
        <v>200</v>
      </c>
      <c r="J23" s="88" t="s">
        <v>115</v>
      </c>
      <c r="K23" s="11"/>
      <c r="L23" s="55"/>
      <c r="M23" s="70" t="s">
        <v>133</v>
      </c>
      <c r="N23" s="80"/>
      <c r="O23" t="s">
        <v>152</v>
      </c>
      <c r="P23" s="43">
        <v>39082.06</v>
      </c>
    </row>
    <row r="24" spans="1:16" x14ac:dyDescent="0.25">
      <c r="A24" s="21"/>
      <c r="B24" s="39">
        <v>41993</v>
      </c>
      <c r="C24" s="45">
        <v>0</v>
      </c>
      <c r="D24" s="22"/>
      <c r="E24" s="26">
        <v>41993</v>
      </c>
      <c r="F24" s="51">
        <v>102293.5</v>
      </c>
      <c r="G24" s="23"/>
      <c r="H24" s="78">
        <v>41993</v>
      </c>
      <c r="I24" s="62">
        <v>200</v>
      </c>
      <c r="J24" s="88" t="s">
        <v>115</v>
      </c>
      <c r="K24" s="11"/>
      <c r="L24" s="55"/>
      <c r="M24" s="70" t="s">
        <v>134</v>
      </c>
      <c r="N24" s="80"/>
      <c r="O24" t="s">
        <v>153</v>
      </c>
      <c r="P24" s="43">
        <v>66781.440000000002</v>
      </c>
    </row>
    <row r="25" spans="1:16" x14ac:dyDescent="0.25">
      <c r="A25" s="21"/>
      <c r="B25" s="39">
        <v>41994</v>
      </c>
      <c r="C25" s="45">
        <v>0</v>
      </c>
      <c r="D25" s="22"/>
      <c r="E25" s="26">
        <v>41994</v>
      </c>
      <c r="F25" s="51">
        <v>91697.5</v>
      </c>
      <c r="G25" s="23"/>
      <c r="H25" s="78">
        <v>41994</v>
      </c>
      <c r="I25" s="62">
        <v>216</v>
      </c>
      <c r="J25" s="88" t="s">
        <v>132</v>
      </c>
      <c r="K25" s="11"/>
      <c r="L25" s="55"/>
      <c r="M25" s="70" t="s">
        <v>135</v>
      </c>
      <c r="N25" s="80"/>
      <c r="O25" t="s">
        <v>155</v>
      </c>
      <c r="P25" s="43">
        <v>100324.75</v>
      </c>
    </row>
    <row r="26" spans="1:16" x14ac:dyDescent="0.25">
      <c r="A26" s="21"/>
      <c r="B26" s="39">
        <v>41995</v>
      </c>
      <c r="C26" s="45">
        <v>9123.16</v>
      </c>
      <c r="D26" s="22" t="s">
        <v>29</v>
      </c>
      <c r="E26" s="26">
        <v>41995</v>
      </c>
      <c r="F26" s="51">
        <v>69028</v>
      </c>
      <c r="G26" s="23"/>
      <c r="H26" s="78">
        <v>41995</v>
      </c>
      <c r="I26" s="62">
        <v>200</v>
      </c>
      <c r="J26" s="88" t="s">
        <v>115</v>
      </c>
      <c r="K26" s="11"/>
      <c r="L26" s="55"/>
      <c r="M26" s="70" t="s">
        <v>136</v>
      </c>
      <c r="N26" s="80"/>
      <c r="O26" t="s">
        <v>154</v>
      </c>
      <c r="P26" s="43">
        <v>94089.95</v>
      </c>
    </row>
    <row r="27" spans="1:16" x14ac:dyDescent="0.25">
      <c r="A27" s="21"/>
      <c r="B27" s="39">
        <v>41996</v>
      </c>
      <c r="C27" s="45">
        <v>0</v>
      </c>
      <c r="D27" s="22"/>
      <c r="E27" s="26">
        <v>41996</v>
      </c>
      <c r="F27" s="51">
        <v>93608</v>
      </c>
      <c r="G27" s="23"/>
      <c r="H27" s="78">
        <v>41996</v>
      </c>
      <c r="I27" s="62">
        <v>200</v>
      </c>
      <c r="J27" s="88" t="s">
        <v>115</v>
      </c>
      <c r="K27" s="11"/>
      <c r="L27" s="55"/>
      <c r="M27" s="81" t="s">
        <v>137</v>
      </c>
      <c r="N27" s="80"/>
      <c r="O27" t="s">
        <v>156</v>
      </c>
      <c r="P27" s="43">
        <v>72883.3</v>
      </c>
    </row>
    <row r="28" spans="1:16" x14ac:dyDescent="0.25">
      <c r="A28" s="21"/>
      <c r="B28" s="39">
        <v>41997</v>
      </c>
      <c r="C28" s="45">
        <v>19630.759999999998</v>
      </c>
      <c r="D28" s="22" t="s">
        <v>29</v>
      </c>
      <c r="E28" s="26">
        <v>41997</v>
      </c>
      <c r="F28" s="51">
        <v>115705</v>
      </c>
      <c r="G28" s="23"/>
      <c r="H28" s="78">
        <v>41997</v>
      </c>
      <c r="I28" s="62">
        <v>200</v>
      </c>
      <c r="J28" s="88" t="s">
        <v>115</v>
      </c>
      <c r="K28" s="11"/>
      <c r="L28" s="55"/>
      <c r="M28" s="68" t="s">
        <v>138</v>
      </c>
      <c r="N28" s="80"/>
      <c r="O28" t="s">
        <v>157</v>
      </c>
      <c r="P28" s="43">
        <v>29012.65</v>
      </c>
    </row>
    <row r="29" spans="1:16" x14ac:dyDescent="0.25">
      <c r="A29" s="21"/>
      <c r="B29" s="39">
        <v>41998</v>
      </c>
      <c r="C29" s="91">
        <v>0</v>
      </c>
      <c r="D29" s="22"/>
      <c r="E29" s="26">
        <v>41998</v>
      </c>
      <c r="F29" s="92">
        <v>0</v>
      </c>
      <c r="G29" s="23"/>
      <c r="H29" s="78">
        <v>41998</v>
      </c>
      <c r="I29" s="93">
        <v>0</v>
      </c>
      <c r="J29" s="88" t="s">
        <v>139</v>
      </c>
      <c r="K29" s="11"/>
      <c r="L29" s="20"/>
      <c r="M29" s="95" t="s">
        <v>141</v>
      </c>
      <c r="N29" s="80"/>
      <c r="O29" t="s">
        <v>158</v>
      </c>
      <c r="P29" s="43">
        <v>86790</v>
      </c>
    </row>
    <row r="30" spans="1:16" x14ac:dyDescent="0.25">
      <c r="A30" s="21"/>
      <c r="B30" s="39">
        <v>41999</v>
      </c>
      <c r="C30" s="45">
        <v>5126.3999999999996</v>
      </c>
      <c r="D30" s="22" t="s">
        <v>29</v>
      </c>
      <c r="E30" s="26">
        <v>41999</v>
      </c>
      <c r="F30" s="51">
        <v>103772.5</v>
      </c>
      <c r="G30" s="23"/>
      <c r="H30" s="78">
        <v>41999</v>
      </c>
      <c r="I30" s="62">
        <v>1000</v>
      </c>
      <c r="J30" s="88" t="s">
        <v>140</v>
      </c>
      <c r="K30" s="11"/>
      <c r="L30" s="20"/>
      <c r="M30" s="68" t="s">
        <v>142</v>
      </c>
      <c r="N30" s="80"/>
      <c r="O30" t="s">
        <v>159</v>
      </c>
      <c r="P30" s="43">
        <v>54619.519999999997</v>
      </c>
    </row>
    <row r="31" spans="1:16" x14ac:dyDescent="0.25">
      <c r="A31" s="21"/>
      <c r="B31" s="39">
        <v>42000</v>
      </c>
      <c r="C31" s="45">
        <v>0</v>
      </c>
      <c r="D31" s="22"/>
      <c r="E31" s="26">
        <v>42000</v>
      </c>
      <c r="F31" s="51">
        <v>87275</v>
      </c>
      <c r="G31" s="23"/>
      <c r="H31" s="78">
        <v>42000</v>
      </c>
      <c r="I31" s="62">
        <v>200</v>
      </c>
      <c r="J31" s="88" t="s">
        <v>115</v>
      </c>
      <c r="K31" s="11"/>
      <c r="L31" s="20"/>
      <c r="M31" s="68" t="s">
        <v>143</v>
      </c>
      <c r="N31" s="80"/>
      <c r="O31" t="s">
        <v>160</v>
      </c>
      <c r="P31" s="43">
        <v>57489.35</v>
      </c>
    </row>
    <row r="32" spans="1:16" x14ac:dyDescent="0.25">
      <c r="A32" s="21"/>
      <c r="B32" s="39">
        <v>42001</v>
      </c>
      <c r="C32" s="45">
        <v>61553.5</v>
      </c>
      <c r="D32" s="22" t="s">
        <v>29</v>
      </c>
      <c r="E32" s="26">
        <v>42001</v>
      </c>
      <c r="F32" s="51">
        <v>75435.5</v>
      </c>
      <c r="G32" s="23"/>
      <c r="H32" s="78">
        <v>42001</v>
      </c>
      <c r="I32" s="62">
        <v>200</v>
      </c>
      <c r="J32" s="88" t="s">
        <v>115</v>
      </c>
      <c r="K32" s="11"/>
      <c r="L32" s="20"/>
      <c r="M32" s="70" t="s">
        <v>144</v>
      </c>
      <c r="N32" s="80"/>
      <c r="O32" t="s">
        <v>161</v>
      </c>
      <c r="P32" s="43">
        <v>141029.42000000001</v>
      </c>
    </row>
    <row r="33" spans="1:16" x14ac:dyDescent="0.25">
      <c r="A33" s="21"/>
      <c r="B33" s="39">
        <v>42002</v>
      </c>
      <c r="C33" s="45">
        <v>31362.3</v>
      </c>
      <c r="D33" s="32" t="s">
        <v>145</v>
      </c>
      <c r="E33" s="26">
        <v>42002</v>
      </c>
      <c r="F33" s="51">
        <v>38279.5</v>
      </c>
      <c r="G33" s="23"/>
      <c r="H33" s="78">
        <v>42002</v>
      </c>
      <c r="I33" s="62">
        <v>0</v>
      </c>
      <c r="J33" s="88"/>
      <c r="K33" s="11"/>
      <c r="L33" s="20"/>
      <c r="M33" s="70" t="s">
        <v>146</v>
      </c>
      <c r="N33" s="80"/>
      <c r="O33" t="s">
        <v>162</v>
      </c>
      <c r="P33" s="43">
        <v>188771.7</v>
      </c>
    </row>
    <row r="34" spans="1:16" x14ac:dyDescent="0.25">
      <c r="A34" s="21"/>
      <c r="B34" s="39">
        <v>42003</v>
      </c>
      <c r="C34" s="45">
        <v>51319.5</v>
      </c>
      <c r="D34" s="72" t="s">
        <v>29</v>
      </c>
      <c r="E34" s="26">
        <v>42003</v>
      </c>
      <c r="F34" s="51">
        <v>64903</v>
      </c>
      <c r="G34" s="23"/>
      <c r="H34" s="78">
        <v>42003</v>
      </c>
      <c r="I34" s="62">
        <v>200</v>
      </c>
      <c r="J34" s="88" t="s">
        <v>115</v>
      </c>
      <c r="K34" s="11"/>
      <c r="L34" s="20"/>
      <c r="M34" s="70" t="s">
        <v>147</v>
      </c>
      <c r="N34" s="80"/>
      <c r="O34" t="s">
        <v>163</v>
      </c>
      <c r="P34" s="43">
        <v>61780.7</v>
      </c>
    </row>
    <row r="35" spans="1:16" ht="15.75" thickBot="1" x14ac:dyDescent="0.3">
      <c r="A35" s="21"/>
      <c r="B35" s="39">
        <v>42004</v>
      </c>
      <c r="C35" s="45">
        <v>0</v>
      </c>
      <c r="D35" s="22"/>
      <c r="E35" s="26">
        <v>42004</v>
      </c>
      <c r="F35" s="51">
        <v>94151.5</v>
      </c>
      <c r="G35" s="23"/>
      <c r="H35" s="78">
        <v>42004</v>
      </c>
      <c r="I35" s="62">
        <v>224</v>
      </c>
      <c r="J35" s="88"/>
      <c r="K35" s="11"/>
      <c r="L35" s="20"/>
      <c r="M35" s="71" t="s">
        <v>175</v>
      </c>
      <c r="O35" t="s">
        <v>164</v>
      </c>
      <c r="P35" s="43">
        <v>67661.440000000002</v>
      </c>
    </row>
    <row r="36" spans="1:16" ht="15.75" thickBot="1" x14ac:dyDescent="0.3">
      <c r="A36" s="15" t="s">
        <v>174</v>
      </c>
      <c r="B36" s="40"/>
      <c r="C36" s="46">
        <v>37769</v>
      </c>
      <c r="D36" s="2"/>
      <c r="E36" s="8"/>
      <c r="F36" s="52">
        <v>0</v>
      </c>
      <c r="H36" s="78"/>
      <c r="I36" s="63"/>
      <c r="J36" s="55"/>
      <c r="K36" s="11"/>
      <c r="L36" s="7"/>
      <c r="O36" t="s">
        <v>165</v>
      </c>
      <c r="P36" s="43">
        <v>10494.4</v>
      </c>
    </row>
    <row r="37" spans="1:16" ht="15.75" thickBot="1" x14ac:dyDescent="0.3">
      <c r="A37" s="5" t="s">
        <v>92</v>
      </c>
      <c r="B37" s="41"/>
      <c r="C37" s="47">
        <f>P44</f>
        <v>1752900.5660000001</v>
      </c>
      <c r="D37" s="2"/>
      <c r="E37" s="9"/>
      <c r="F37" s="53">
        <v>0</v>
      </c>
      <c r="H37" s="31"/>
      <c r="I37" s="64"/>
      <c r="J37" s="55"/>
      <c r="K37" s="16"/>
      <c r="L37" s="10"/>
      <c r="O37" t="s">
        <v>166</v>
      </c>
      <c r="P37" s="43">
        <v>89109</v>
      </c>
    </row>
    <row r="38" spans="1:16" x14ac:dyDescent="0.25">
      <c r="B38" s="42" t="s">
        <v>1</v>
      </c>
      <c r="C38" s="48">
        <f>SUM(C4:C37)</f>
        <v>2257242.676</v>
      </c>
      <c r="E38" s="82" t="s">
        <v>1</v>
      </c>
      <c r="F38" s="54">
        <f>SUM(F6:F37)</f>
        <v>2016388.1</v>
      </c>
      <c r="H38" s="83" t="s">
        <v>1</v>
      </c>
      <c r="I38" s="58">
        <f>SUM(I5:I37)</f>
        <v>8512</v>
      </c>
      <c r="J38" s="58"/>
      <c r="K38" s="17" t="s">
        <v>1</v>
      </c>
      <c r="L38" s="4">
        <f t="shared" ref="L38" si="0">SUM(L5:L37)</f>
        <v>44922.49</v>
      </c>
      <c r="O38" t="s">
        <v>167</v>
      </c>
      <c r="P38" s="43">
        <v>29913.599999999999</v>
      </c>
    </row>
    <row r="39" spans="1:16" x14ac:dyDescent="0.25">
      <c r="O39" t="s">
        <v>168</v>
      </c>
      <c r="P39" s="43">
        <v>7918.56</v>
      </c>
    </row>
    <row r="40" spans="1:16" ht="15.75" x14ac:dyDescent="0.25">
      <c r="A40" s="5"/>
      <c r="C40" s="49">
        <v>0</v>
      </c>
      <c r="D40" s="13"/>
      <c r="E40" s="13"/>
      <c r="F40" s="55"/>
      <c r="H40" s="207" t="s">
        <v>7</v>
      </c>
      <c r="I40" s="208"/>
      <c r="J40" s="86"/>
      <c r="K40" s="209">
        <f>I38+L38</f>
        <v>53434.49</v>
      </c>
      <c r="L40" s="210"/>
      <c r="O40" t="s">
        <v>169</v>
      </c>
      <c r="P40" s="43">
        <v>16673.759999999998</v>
      </c>
    </row>
    <row r="41" spans="1:16" ht="15.75" x14ac:dyDescent="0.25">
      <c r="D41" s="201" t="s">
        <v>8</v>
      </c>
      <c r="E41" s="201"/>
      <c r="F41" s="56">
        <f>F38-K40</f>
        <v>1962953.61</v>
      </c>
      <c r="I41" s="65"/>
      <c r="J41" s="65"/>
      <c r="O41" t="s">
        <v>170</v>
      </c>
      <c r="P41" s="43">
        <v>60656.31</v>
      </c>
    </row>
    <row r="42" spans="1:16" ht="15.75" thickBot="1" x14ac:dyDescent="0.3">
      <c r="D42" s="18"/>
      <c r="E42" s="18" t="s">
        <v>0</v>
      </c>
      <c r="F42" s="57">
        <f>-C38</f>
        <v>-2257242.676</v>
      </c>
      <c r="O42" t="s">
        <v>171</v>
      </c>
      <c r="P42" s="43">
        <v>121902.16</v>
      </c>
    </row>
    <row r="43" spans="1:16" ht="15.75" thickTop="1" x14ac:dyDescent="0.25">
      <c r="C43" s="43" t="s">
        <v>12</v>
      </c>
      <c r="E43" s="5" t="s">
        <v>10</v>
      </c>
      <c r="F43" s="58">
        <f>SUM(F41:F42)</f>
        <v>-294289.06599999988</v>
      </c>
      <c r="I43" s="211"/>
      <c r="J43" s="211"/>
      <c r="K43" s="211"/>
      <c r="L43" s="2"/>
      <c r="O43" t="s">
        <v>172</v>
      </c>
      <c r="P43" s="43">
        <v>58093</v>
      </c>
    </row>
    <row r="44" spans="1:16" ht="16.5" thickBot="1" x14ac:dyDescent="0.3">
      <c r="D44" s="200" t="s">
        <v>9</v>
      </c>
      <c r="E44" s="200"/>
      <c r="F44" s="59">
        <v>174723.71</v>
      </c>
      <c r="I44" s="212"/>
      <c r="J44" s="212"/>
      <c r="K44" s="212"/>
      <c r="L44" s="33"/>
      <c r="P44" s="43">
        <f>SUM(P19:P43)</f>
        <v>1752900.5660000001</v>
      </c>
    </row>
    <row r="45" spans="1:16" ht="15.75" thickTop="1" x14ac:dyDescent="0.25">
      <c r="E45" s="6" t="s">
        <v>11</v>
      </c>
      <c r="F45" s="48">
        <f>F44+F43</f>
        <v>-119565.35599999988</v>
      </c>
      <c r="I45" s="213" t="s">
        <v>13</v>
      </c>
      <c r="J45" s="214"/>
      <c r="K45" s="214"/>
      <c r="L45" s="217">
        <f>F45+L44</f>
        <v>-119565.35599999988</v>
      </c>
    </row>
    <row r="46" spans="1:16" ht="15.75" thickBot="1" x14ac:dyDescent="0.3">
      <c r="D46" s="199"/>
      <c r="E46" s="199"/>
      <c r="F46" s="55"/>
      <c r="I46" s="215"/>
      <c r="J46" s="216"/>
      <c r="K46" s="216"/>
      <c r="L46" s="218"/>
    </row>
    <row r="47" spans="1:16" ht="15.75" thickTop="1" x14ac:dyDescent="0.25"/>
  </sheetData>
  <mergeCells count="13">
    <mergeCell ref="I43:K43"/>
    <mergeCell ref="D44:E44"/>
    <mergeCell ref="I44:K44"/>
    <mergeCell ref="I45:K46"/>
    <mergeCell ref="L45:L46"/>
    <mergeCell ref="D46:E46"/>
    <mergeCell ref="O17:P18"/>
    <mergeCell ref="D41:E41"/>
    <mergeCell ref="C1:K1"/>
    <mergeCell ref="E4:F4"/>
    <mergeCell ref="I4:L4"/>
    <mergeCell ref="H40:I40"/>
    <mergeCell ref="K40:L40"/>
  </mergeCells>
  <pageMargins left="0.70866141732283472" right="0.70866141732283472" top="0.74803149606299213" bottom="0.74803149606299213" header="0.31496062992125984" footer="0.31496062992125984"/>
  <pageSetup scale="70" orientation="landscape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AB85"/>
  <sheetViews>
    <sheetView topLeftCell="Q71" workbookViewId="0">
      <selection activeCell="V99" sqref="V99:V100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10" width="13.7109375" style="43" customWidth="1"/>
    <col min="12" max="12" width="17.85546875" bestFit="1" customWidth="1"/>
    <col min="13" max="13" width="22.5703125" style="68" customWidth="1"/>
    <col min="15" max="15" width="11.42578125" style="112"/>
    <col min="16" max="16" width="11.42578125" style="113"/>
    <col min="17" max="18" width="14.140625" style="43" bestFit="1" customWidth="1"/>
    <col min="19" max="19" width="17.28515625" style="58" customWidth="1"/>
    <col min="20" max="20" width="12.5703125" style="43" bestFit="1" customWidth="1"/>
    <col min="24" max="24" width="12.7109375" style="43" bestFit="1" customWidth="1"/>
    <col min="26" max="26" width="17.42578125" style="58" bestFit="1" customWidth="1"/>
    <col min="27" max="27" width="12.5703125" style="5" bestFit="1" customWidth="1"/>
  </cols>
  <sheetData>
    <row r="1" spans="1:27" ht="23.25" x14ac:dyDescent="0.35">
      <c r="C1" s="202" t="s">
        <v>176</v>
      </c>
      <c r="D1" s="202"/>
      <c r="E1" s="202"/>
      <c r="F1" s="202"/>
      <c r="G1" s="202"/>
      <c r="H1" s="202"/>
      <c r="I1" s="202"/>
      <c r="J1" s="202"/>
      <c r="K1" s="202"/>
    </row>
    <row r="2" spans="1:27" ht="15.75" thickBot="1" x14ac:dyDescent="0.3">
      <c r="E2" s="99"/>
      <c r="F2" s="50"/>
    </row>
    <row r="3" spans="1:27" ht="16.5" thickBot="1" x14ac:dyDescent="0.3">
      <c r="C3" s="44" t="s">
        <v>0</v>
      </c>
      <c r="D3" s="3"/>
      <c r="Q3" s="225" t="s">
        <v>240</v>
      </c>
      <c r="R3" s="226"/>
      <c r="S3" s="227"/>
    </row>
    <row r="4" spans="1:27" ht="20.25" thickTop="1" thickBot="1" x14ac:dyDescent="0.35">
      <c r="A4" s="96" t="s">
        <v>2</v>
      </c>
      <c r="B4" s="38"/>
      <c r="C4" s="94">
        <v>174723.71</v>
      </c>
      <c r="D4" s="2"/>
      <c r="E4" s="223" t="s">
        <v>14</v>
      </c>
      <c r="F4" s="224"/>
      <c r="I4" s="205" t="s">
        <v>4</v>
      </c>
      <c r="J4" s="206"/>
      <c r="K4" s="206"/>
      <c r="L4" s="206"/>
      <c r="M4" s="69" t="s">
        <v>18</v>
      </c>
    </row>
    <row r="5" spans="1:27" ht="16.5" thickTop="1" thickBot="1" x14ac:dyDescent="0.3">
      <c r="A5" s="21"/>
      <c r="B5" s="39">
        <v>42005</v>
      </c>
      <c r="C5" s="91" t="s">
        <v>210</v>
      </c>
      <c r="D5" s="22"/>
      <c r="E5" s="26">
        <v>42005</v>
      </c>
      <c r="F5" s="92"/>
      <c r="G5" s="23"/>
      <c r="H5" s="24">
        <v>42005</v>
      </c>
      <c r="I5" s="100"/>
      <c r="J5" s="87"/>
      <c r="K5" s="178"/>
      <c r="L5" s="193"/>
      <c r="M5" s="174"/>
      <c r="N5" s="80"/>
      <c r="O5" s="150">
        <v>42006</v>
      </c>
      <c r="P5" s="151">
        <v>8009</v>
      </c>
      <c r="Q5" s="168">
        <v>58093</v>
      </c>
      <c r="R5" s="105">
        <v>42007</v>
      </c>
      <c r="S5" s="104">
        <v>58093</v>
      </c>
      <c r="T5" s="166">
        <f t="shared" ref="T5:T40" si="0">Q5-S5</f>
        <v>0</v>
      </c>
      <c r="U5" s="106"/>
      <c r="V5" s="107"/>
      <c r="W5" s="103"/>
      <c r="X5" s="104"/>
      <c r="Y5" s="105"/>
      <c r="Z5" s="104"/>
      <c r="AA5" s="108"/>
    </row>
    <row r="6" spans="1:27" ht="15.75" thickBot="1" x14ac:dyDescent="0.3">
      <c r="A6" s="21"/>
      <c r="B6" s="39">
        <v>42006</v>
      </c>
      <c r="C6" s="45">
        <v>0</v>
      </c>
      <c r="D6" s="29"/>
      <c r="E6" s="26">
        <v>42006</v>
      </c>
      <c r="F6" s="51">
        <v>138710</v>
      </c>
      <c r="G6" s="19"/>
      <c r="H6" s="27">
        <v>42006</v>
      </c>
      <c r="I6" s="61">
        <v>200</v>
      </c>
      <c r="J6" s="88"/>
      <c r="K6" s="179" t="s">
        <v>5</v>
      </c>
      <c r="L6" s="195">
        <v>771</v>
      </c>
      <c r="M6" s="175" t="s">
        <v>177</v>
      </c>
      <c r="N6" s="80"/>
      <c r="O6" s="150">
        <v>42007</v>
      </c>
      <c r="P6" s="151">
        <v>8054</v>
      </c>
      <c r="Q6" s="168">
        <v>5961.6</v>
      </c>
      <c r="R6" s="105">
        <v>42007</v>
      </c>
      <c r="S6" s="104">
        <v>5961.6</v>
      </c>
      <c r="T6" s="166">
        <f t="shared" si="0"/>
        <v>0</v>
      </c>
      <c r="U6" s="106"/>
      <c r="V6" s="109"/>
      <c r="W6" s="103" t="s">
        <v>200</v>
      </c>
      <c r="X6" s="104"/>
      <c r="Y6" s="105"/>
      <c r="Z6" s="104" t="s">
        <v>209</v>
      </c>
      <c r="AA6" s="108"/>
    </row>
    <row r="7" spans="1:27" ht="15.75" thickBot="1" x14ac:dyDescent="0.3">
      <c r="A7" s="21"/>
      <c r="B7" s="39">
        <v>42007</v>
      </c>
      <c r="C7" s="45"/>
      <c r="D7" s="32"/>
      <c r="E7" s="26">
        <v>42007</v>
      </c>
      <c r="F7" s="51">
        <v>83460</v>
      </c>
      <c r="G7" s="23"/>
      <c r="H7" s="27">
        <v>42007</v>
      </c>
      <c r="I7" s="61">
        <v>200</v>
      </c>
      <c r="J7" s="88"/>
      <c r="K7" s="179" t="s">
        <v>3</v>
      </c>
      <c r="L7" s="195">
        <v>0</v>
      </c>
      <c r="M7" s="175" t="s">
        <v>178</v>
      </c>
      <c r="N7" s="80"/>
      <c r="O7" s="150">
        <v>42008</v>
      </c>
      <c r="P7" s="151">
        <v>8155</v>
      </c>
      <c r="Q7" s="168">
        <v>80254.13</v>
      </c>
      <c r="R7" s="105">
        <v>42011</v>
      </c>
      <c r="S7" s="104">
        <v>80254.13</v>
      </c>
      <c r="T7" s="167">
        <f t="shared" si="0"/>
        <v>0</v>
      </c>
      <c r="U7" s="106"/>
      <c r="V7" s="109"/>
      <c r="W7" s="103"/>
      <c r="X7" s="104"/>
      <c r="Y7" s="105"/>
      <c r="Z7" s="104"/>
      <c r="AA7" s="110"/>
    </row>
    <row r="8" spans="1:27" ht="16.5" thickBot="1" x14ac:dyDescent="0.3">
      <c r="A8" s="21"/>
      <c r="B8" s="39">
        <v>42008</v>
      </c>
      <c r="C8" s="45"/>
      <c r="D8" s="22"/>
      <c r="E8" s="26">
        <v>42008</v>
      </c>
      <c r="F8" s="51">
        <v>59869</v>
      </c>
      <c r="G8" s="23"/>
      <c r="H8" s="27">
        <v>42008</v>
      </c>
      <c r="I8" s="61">
        <v>0</v>
      </c>
      <c r="J8" s="88"/>
      <c r="K8" s="179" t="s">
        <v>6</v>
      </c>
      <c r="L8" s="195">
        <v>28750</v>
      </c>
      <c r="M8" s="68" t="s">
        <v>179</v>
      </c>
      <c r="N8" s="80"/>
      <c r="O8" s="150">
        <v>42010</v>
      </c>
      <c r="P8" s="151">
        <v>8302</v>
      </c>
      <c r="Q8" s="168">
        <v>71461.39</v>
      </c>
      <c r="R8" s="105">
        <v>42014</v>
      </c>
      <c r="S8" s="104">
        <v>71461.39</v>
      </c>
      <c r="T8" s="167">
        <f t="shared" si="0"/>
        <v>0</v>
      </c>
      <c r="U8" s="106"/>
      <c r="V8" s="107"/>
      <c r="W8" s="114" t="s">
        <v>201</v>
      </c>
      <c r="X8" s="116"/>
      <c r="Y8" s="115" t="s">
        <v>202</v>
      </c>
      <c r="Z8" s="116">
        <v>45595.5</v>
      </c>
      <c r="AA8" s="117"/>
    </row>
    <row r="9" spans="1:27" ht="16.5" thickBot="1" x14ac:dyDescent="0.3">
      <c r="A9" s="21"/>
      <c r="B9" s="39">
        <v>42009</v>
      </c>
      <c r="C9" s="45"/>
      <c r="D9" s="22"/>
      <c r="E9" s="26">
        <v>42009</v>
      </c>
      <c r="F9" s="51">
        <v>61656.5</v>
      </c>
      <c r="G9" s="23"/>
      <c r="H9" s="27">
        <v>42009</v>
      </c>
      <c r="I9" s="61">
        <v>400</v>
      </c>
      <c r="J9" s="88"/>
      <c r="K9" s="179" t="s">
        <v>192</v>
      </c>
      <c r="L9" s="195">
        <v>8305.57</v>
      </c>
      <c r="M9" s="175" t="s">
        <v>180</v>
      </c>
      <c r="N9" s="80"/>
      <c r="O9" s="150">
        <v>42011</v>
      </c>
      <c r="P9" s="151">
        <v>8438</v>
      </c>
      <c r="Q9" s="168">
        <v>25006.06</v>
      </c>
      <c r="R9" s="105">
        <v>42014</v>
      </c>
      <c r="S9" s="104">
        <v>25006.06</v>
      </c>
      <c r="T9" s="167">
        <f t="shared" si="0"/>
        <v>0</v>
      </c>
      <c r="W9" s="118" t="s">
        <v>203</v>
      </c>
      <c r="X9" s="160"/>
      <c r="Y9" s="119" t="s">
        <v>202</v>
      </c>
      <c r="Z9" s="120">
        <v>2900</v>
      </c>
      <c r="AA9" s="132"/>
    </row>
    <row r="10" spans="1:27" ht="16.5" thickBot="1" x14ac:dyDescent="0.3">
      <c r="A10" s="21"/>
      <c r="B10" s="39">
        <v>42010</v>
      </c>
      <c r="C10" s="45"/>
      <c r="D10" s="32"/>
      <c r="E10" s="26">
        <v>42010</v>
      </c>
      <c r="F10" s="51">
        <v>39394</v>
      </c>
      <c r="G10" s="23"/>
      <c r="H10" s="27">
        <v>42010</v>
      </c>
      <c r="I10" s="61">
        <v>200</v>
      </c>
      <c r="J10" s="88"/>
      <c r="K10" s="179" t="s">
        <v>193</v>
      </c>
      <c r="L10" s="195">
        <v>8043.67</v>
      </c>
      <c r="M10" s="175" t="s">
        <v>181</v>
      </c>
      <c r="N10" s="80"/>
      <c r="O10" s="150">
        <v>42012</v>
      </c>
      <c r="P10" s="151">
        <v>8511</v>
      </c>
      <c r="Q10" s="168">
        <v>8301.5</v>
      </c>
      <c r="R10" s="105">
        <v>42014</v>
      </c>
      <c r="S10" s="104">
        <v>8301.5</v>
      </c>
      <c r="T10" s="167">
        <f t="shared" si="0"/>
        <v>0</v>
      </c>
      <c r="W10" s="122" t="s">
        <v>203</v>
      </c>
      <c r="X10" s="161"/>
      <c r="Y10" s="119" t="s">
        <v>202</v>
      </c>
      <c r="Z10" s="120">
        <v>46700</v>
      </c>
      <c r="AA10" s="132"/>
    </row>
    <row r="11" spans="1:27" ht="16.5" thickBot="1" x14ac:dyDescent="0.3">
      <c r="A11" s="21"/>
      <c r="B11" s="39">
        <v>42011</v>
      </c>
      <c r="C11" s="45"/>
      <c r="D11" s="32"/>
      <c r="E11" s="26">
        <v>42011</v>
      </c>
      <c r="F11" s="51">
        <v>51577</v>
      </c>
      <c r="G11" s="23"/>
      <c r="H11" s="27">
        <v>42011</v>
      </c>
      <c r="I11" s="62">
        <v>200</v>
      </c>
      <c r="J11" s="88"/>
      <c r="K11" s="179" t="s">
        <v>194</v>
      </c>
      <c r="L11" s="195">
        <v>7667.48</v>
      </c>
      <c r="M11" s="175" t="s">
        <v>182</v>
      </c>
      <c r="N11" s="80"/>
      <c r="O11" s="150">
        <v>42012</v>
      </c>
      <c r="P11" s="151">
        <v>8513</v>
      </c>
      <c r="Q11" s="168">
        <v>79026.13</v>
      </c>
      <c r="R11" s="105">
        <v>42014</v>
      </c>
      <c r="S11" s="104">
        <v>79026.13</v>
      </c>
      <c r="T11" s="167">
        <f t="shared" si="0"/>
        <v>0</v>
      </c>
      <c r="W11" s="122" t="s">
        <v>203</v>
      </c>
      <c r="X11" s="161"/>
      <c r="Y11" s="115" t="s">
        <v>202</v>
      </c>
      <c r="Z11" s="116">
        <v>11206</v>
      </c>
      <c r="AA11" s="132"/>
    </row>
    <row r="12" spans="1:27" ht="16.5" thickBot="1" x14ac:dyDescent="0.3">
      <c r="A12" s="21"/>
      <c r="B12" s="39">
        <v>42012</v>
      </c>
      <c r="C12" s="45"/>
      <c r="D12" s="32"/>
      <c r="E12" s="26">
        <v>42012</v>
      </c>
      <c r="F12" s="51">
        <v>59799</v>
      </c>
      <c r="G12" s="23"/>
      <c r="H12" s="27">
        <v>42012</v>
      </c>
      <c r="I12" s="62">
        <v>200</v>
      </c>
      <c r="J12" s="88"/>
      <c r="K12" s="179" t="s">
        <v>195</v>
      </c>
      <c r="L12" s="195">
        <v>6939</v>
      </c>
      <c r="M12" s="175" t="s">
        <v>183</v>
      </c>
      <c r="N12" s="80"/>
      <c r="O12" s="150">
        <v>42013</v>
      </c>
      <c r="P12" s="151">
        <v>8616</v>
      </c>
      <c r="Q12" s="168">
        <v>5414.4</v>
      </c>
      <c r="R12" s="105">
        <v>42014</v>
      </c>
      <c r="S12" s="104">
        <v>5414.4</v>
      </c>
      <c r="T12" s="167">
        <f t="shared" si="0"/>
        <v>0</v>
      </c>
      <c r="W12" s="114" t="s">
        <v>204</v>
      </c>
      <c r="X12" s="116"/>
      <c r="Y12" s="115" t="s">
        <v>202</v>
      </c>
      <c r="Z12" s="120">
        <v>6929</v>
      </c>
      <c r="AA12" s="132"/>
    </row>
    <row r="13" spans="1:27" ht="16.5" thickBot="1" x14ac:dyDescent="0.3">
      <c r="A13" s="21"/>
      <c r="B13" s="39">
        <v>42013</v>
      </c>
      <c r="C13" s="45"/>
      <c r="D13" s="32"/>
      <c r="E13" s="26">
        <v>42013</v>
      </c>
      <c r="F13" s="51">
        <v>58257.5</v>
      </c>
      <c r="G13" s="23"/>
      <c r="H13" s="27">
        <v>42013</v>
      </c>
      <c r="I13" s="62">
        <v>232</v>
      </c>
      <c r="J13" s="88"/>
      <c r="K13" s="179" t="s">
        <v>120</v>
      </c>
      <c r="L13" s="195">
        <v>7400.86</v>
      </c>
      <c r="M13" s="175" t="s">
        <v>184</v>
      </c>
      <c r="N13" s="80"/>
      <c r="O13" s="150">
        <v>42013</v>
      </c>
      <c r="P13" s="151">
        <v>8654</v>
      </c>
      <c r="Q13" s="168">
        <v>78418.7</v>
      </c>
      <c r="R13" s="105">
        <v>42016</v>
      </c>
      <c r="S13" s="104">
        <v>78418.7</v>
      </c>
      <c r="T13" s="167">
        <f t="shared" si="0"/>
        <v>0</v>
      </c>
      <c r="W13" s="122" t="s">
        <v>206</v>
      </c>
      <c r="X13" s="161"/>
      <c r="Y13" s="115" t="s">
        <v>202</v>
      </c>
      <c r="Z13" s="120">
        <v>5839</v>
      </c>
      <c r="AA13" s="132"/>
    </row>
    <row r="14" spans="1:27" ht="16.5" thickBot="1" x14ac:dyDescent="0.3">
      <c r="A14" s="21"/>
      <c r="B14" s="39">
        <v>42014</v>
      </c>
      <c r="C14" s="45"/>
      <c r="D14" s="29"/>
      <c r="E14" s="26">
        <v>42014</v>
      </c>
      <c r="F14" s="51">
        <v>101455.5</v>
      </c>
      <c r="G14" s="23"/>
      <c r="H14" s="27">
        <v>42014</v>
      </c>
      <c r="I14" s="62">
        <v>219</v>
      </c>
      <c r="J14" s="88"/>
      <c r="K14" s="181" t="s">
        <v>16</v>
      </c>
      <c r="L14" s="195">
        <v>0</v>
      </c>
      <c r="M14" s="175" t="s">
        <v>185</v>
      </c>
      <c r="N14" s="80"/>
      <c r="O14" s="150">
        <v>42014</v>
      </c>
      <c r="P14" s="151">
        <v>8702</v>
      </c>
      <c r="Q14" s="168">
        <v>79831.759999999995</v>
      </c>
      <c r="R14" s="105">
        <v>42016</v>
      </c>
      <c r="S14" s="104">
        <v>79831.759999999995</v>
      </c>
      <c r="T14" s="167">
        <f t="shared" si="0"/>
        <v>0</v>
      </c>
      <c r="W14" s="122" t="s">
        <v>206</v>
      </c>
      <c r="X14" s="161"/>
      <c r="Y14" s="115" t="s">
        <v>202</v>
      </c>
      <c r="Z14" s="120">
        <v>27800</v>
      </c>
      <c r="AA14" s="132"/>
    </row>
    <row r="15" spans="1:27" ht="16.5" thickBot="1" x14ac:dyDescent="0.3">
      <c r="A15" s="21"/>
      <c r="B15" s="39">
        <v>42015</v>
      </c>
      <c r="C15" s="45"/>
      <c r="D15" s="29"/>
      <c r="E15" s="26">
        <v>42015</v>
      </c>
      <c r="F15" s="51">
        <v>61516</v>
      </c>
      <c r="G15" s="23"/>
      <c r="H15" s="27">
        <v>42015</v>
      </c>
      <c r="I15" s="62">
        <v>200</v>
      </c>
      <c r="J15" s="88"/>
      <c r="K15" s="182" t="s">
        <v>247</v>
      </c>
      <c r="L15" s="195">
        <v>5143</v>
      </c>
      <c r="M15" s="175" t="s">
        <v>186</v>
      </c>
      <c r="N15" s="80"/>
      <c r="O15" s="150">
        <v>42015</v>
      </c>
      <c r="P15" s="151">
        <v>8776</v>
      </c>
      <c r="Q15" s="168">
        <v>2502</v>
      </c>
      <c r="R15" s="105">
        <v>42023</v>
      </c>
      <c r="S15" s="104">
        <v>2502</v>
      </c>
      <c r="T15" s="167">
        <f t="shared" si="0"/>
        <v>0</v>
      </c>
      <c r="W15" s="114" t="s">
        <v>207</v>
      </c>
      <c r="X15" s="116"/>
      <c r="Y15" s="115" t="s">
        <v>202</v>
      </c>
      <c r="Z15" s="120">
        <v>1235</v>
      </c>
      <c r="AA15" s="132"/>
    </row>
    <row r="16" spans="1:27" ht="16.5" thickBot="1" x14ac:dyDescent="0.3">
      <c r="A16" s="21"/>
      <c r="B16" s="39">
        <v>42016</v>
      </c>
      <c r="C16" s="45"/>
      <c r="D16" s="32"/>
      <c r="E16" s="26">
        <v>42016</v>
      </c>
      <c r="F16" s="51">
        <v>61512</v>
      </c>
      <c r="G16" s="23"/>
      <c r="H16" s="27">
        <v>42016</v>
      </c>
      <c r="I16" s="62">
        <v>200</v>
      </c>
      <c r="J16" s="88"/>
      <c r="K16" s="182" t="s">
        <v>52</v>
      </c>
      <c r="L16" s="196">
        <v>0</v>
      </c>
      <c r="M16" s="175" t="s">
        <v>187</v>
      </c>
      <c r="N16" s="80"/>
      <c r="O16" s="150">
        <v>42016</v>
      </c>
      <c r="P16" s="151">
        <v>8880</v>
      </c>
      <c r="Q16" s="168">
        <v>1964.5</v>
      </c>
      <c r="R16" s="105">
        <v>42023</v>
      </c>
      <c r="S16" s="104">
        <v>1964.5</v>
      </c>
      <c r="T16" s="167">
        <f t="shared" si="0"/>
        <v>0</v>
      </c>
      <c r="W16" s="122" t="s">
        <v>205</v>
      </c>
      <c r="X16" s="161"/>
      <c r="Y16" s="115" t="s">
        <v>202</v>
      </c>
      <c r="Z16" s="120">
        <v>9400</v>
      </c>
      <c r="AA16" s="132"/>
    </row>
    <row r="17" spans="1:27" ht="15.75" customHeight="1" thickBot="1" x14ac:dyDescent="0.3">
      <c r="A17" s="21"/>
      <c r="B17" s="39">
        <v>42017</v>
      </c>
      <c r="C17" s="45"/>
      <c r="D17" s="29"/>
      <c r="E17" s="26">
        <v>42017</v>
      </c>
      <c r="F17" s="51">
        <v>21156</v>
      </c>
      <c r="G17" s="23"/>
      <c r="H17" s="27">
        <v>42017</v>
      </c>
      <c r="I17" s="62">
        <v>230</v>
      </c>
      <c r="J17" s="88"/>
      <c r="K17" s="183" t="s">
        <v>53</v>
      </c>
      <c r="L17" s="196">
        <v>0</v>
      </c>
      <c r="M17" s="175" t="s">
        <v>188</v>
      </c>
      <c r="N17" s="80"/>
      <c r="O17" s="150">
        <v>42017</v>
      </c>
      <c r="P17" s="151">
        <v>8945</v>
      </c>
      <c r="Q17" s="168">
        <v>862</v>
      </c>
      <c r="R17" s="105">
        <v>42023</v>
      </c>
      <c r="S17" s="88">
        <v>862</v>
      </c>
      <c r="T17" s="167">
        <f t="shared" si="0"/>
        <v>0</v>
      </c>
      <c r="W17" s="122" t="s">
        <v>205</v>
      </c>
      <c r="X17" s="161"/>
      <c r="Y17" s="115" t="s">
        <v>202</v>
      </c>
      <c r="Z17" s="120">
        <v>5126</v>
      </c>
      <c r="AA17" s="132"/>
    </row>
    <row r="18" spans="1:27" ht="15.75" customHeight="1" thickBot="1" x14ac:dyDescent="0.3">
      <c r="A18" s="21"/>
      <c r="B18" s="39">
        <v>42018</v>
      </c>
      <c r="C18" s="45"/>
      <c r="D18" s="22"/>
      <c r="E18" s="26">
        <v>42018</v>
      </c>
      <c r="F18" s="51">
        <v>45661.5</v>
      </c>
      <c r="G18" s="23"/>
      <c r="H18" s="27">
        <v>42018</v>
      </c>
      <c r="I18" s="62">
        <v>200</v>
      </c>
      <c r="J18" s="89"/>
      <c r="K18" s="183" t="s">
        <v>54</v>
      </c>
      <c r="L18" s="197">
        <v>0</v>
      </c>
      <c r="M18" s="175" t="s">
        <v>189</v>
      </c>
      <c r="N18" s="80"/>
      <c r="O18" s="150">
        <v>42017</v>
      </c>
      <c r="P18" s="151">
        <v>8973</v>
      </c>
      <c r="Q18" s="168">
        <v>56209.919999999998</v>
      </c>
      <c r="R18" s="105">
        <v>42023</v>
      </c>
      <c r="S18" s="104">
        <v>56209.919999999998</v>
      </c>
      <c r="T18" s="167">
        <f t="shared" si="0"/>
        <v>0</v>
      </c>
      <c r="W18" s="122" t="s">
        <v>205</v>
      </c>
      <c r="X18" s="161"/>
      <c r="Y18" s="115" t="s">
        <v>202</v>
      </c>
      <c r="Z18" s="120">
        <v>689</v>
      </c>
      <c r="AA18" s="132"/>
    </row>
    <row r="19" spans="1:27" ht="16.5" thickBot="1" x14ac:dyDescent="0.3">
      <c r="A19" s="21"/>
      <c r="B19" s="39">
        <v>42019</v>
      </c>
      <c r="C19" s="45"/>
      <c r="D19" s="29"/>
      <c r="E19" s="26">
        <v>42019</v>
      </c>
      <c r="F19" s="51">
        <v>58411</v>
      </c>
      <c r="G19" s="23"/>
      <c r="H19" s="27">
        <v>42019</v>
      </c>
      <c r="I19" s="62">
        <v>200</v>
      </c>
      <c r="J19" s="88"/>
      <c r="K19" s="183" t="s">
        <v>55</v>
      </c>
      <c r="L19" s="197">
        <v>0</v>
      </c>
      <c r="M19" s="175" t="s">
        <v>190</v>
      </c>
      <c r="N19" s="80"/>
      <c r="O19" s="150">
        <v>42018</v>
      </c>
      <c r="P19" s="151">
        <v>9011</v>
      </c>
      <c r="Q19" s="168">
        <v>4635</v>
      </c>
      <c r="R19" s="105">
        <v>42023</v>
      </c>
      <c r="S19" s="104">
        <v>4635</v>
      </c>
      <c r="T19" s="167">
        <f t="shared" si="0"/>
        <v>0</v>
      </c>
      <c r="W19" s="122" t="s">
        <v>205</v>
      </c>
      <c r="X19" s="161"/>
      <c r="Y19" s="115" t="s">
        <v>202</v>
      </c>
      <c r="Z19" s="120">
        <v>14000</v>
      </c>
      <c r="AA19" s="132"/>
    </row>
    <row r="20" spans="1:27" ht="16.5" thickBot="1" x14ac:dyDescent="0.3">
      <c r="A20" s="21"/>
      <c r="B20" s="39">
        <v>42020</v>
      </c>
      <c r="C20" s="45"/>
      <c r="D20" s="22"/>
      <c r="E20" s="26">
        <v>42020</v>
      </c>
      <c r="F20" s="51">
        <v>67368.5</v>
      </c>
      <c r="G20" s="23"/>
      <c r="H20" s="27">
        <v>42020</v>
      </c>
      <c r="I20" s="62">
        <v>200</v>
      </c>
      <c r="J20" s="90"/>
      <c r="K20" s="184" t="s">
        <v>68</v>
      </c>
      <c r="L20" s="162">
        <v>615</v>
      </c>
      <c r="M20" s="175" t="s">
        <v>191</v>
      </c>
      <c r="N20" s="80"/>
      <c r="O20" s="150">
        <v>42018</v>
      </c>
      <c r="P20" s="151">
        <v>9066</v>
      </c>
      <c r="Q20" s="168">
        <v>72492.72</v>
      </c>
      <c r="R20" s="105">
        <v>42023</v>
      </c>
      <c r="S20" s="104">
        <v>72492.72</v>
      </c>
      <c r="T20" s="167">
        <f t="shared" si="0"/>
        <v>0</v>
      </c>
      <c r="W20" s="114" t="s">
        <v>208</v>
      </c>
      <c r="X20" s="116"/>
      <c r="Y20" s="115" t="s">
        <v>202</v>
      </c>
      <c r="Z20" s="120">
        <v>4321</v>
      </c>
      <c r="AA20" s="132"/>
    </row>
    <row r="21" spans="1:27" ht="16.5" thickBot="1" x14ac:dyDescent="0.3">
      <c r="A21" s="21"/>
      <c r="B21" s="39">
        <v>42021</v>
      </c>
      <c r="C21" s="45"/>
      <c r="D21" s="22"/>
      <c r="E21" s="26">
        <v>42021</v>
      </c>
      <c r="F21" s="51">
        <v>71961.5</v>
      </c>
      <c r="G21" s="23"/>
      <c r="H21" s="27">
        <v>42021</v>
      </c>
      <c r="I21" s="62">
        <v>200</v>
      </c>
      <c r="J21" s="88"/>
      <c r="K21" s="184" t="s">
        <v>99</v>
      </c>
      <c r="L21" s="162">
        <v>0</v>
      </c>
      <c r="M21" s="175" t="s">
        <v>196</v>
      </c>
      <c r="N21" s="80"/>
      <c r="O21" s="150">
        <v>42019</v>
      </c>
      <c r="P21" s="151">
        <v>9138</v>
      </c>
      <c r="Q21" s="168">
        <v>3994</v>
      </c>
      <c r="R21" s="105">
        <v>42023</v>
      </c>
      <c r="S21" s="104">
        <v>3994</v>
      </c>
      <c r="T21" s="167">
        <f t="shared" si="0"/>
        <v>0</v>
      </c>
      <c r="W21" s="114" t="s">
        <v>208</v>
      </c>
      <c r="X21" s="116"/>
      <c r="Y21" s="115" t="s">
        <v>202</v>
      </c>
      <c r="Z21" s="120">
        <v>4300</v>
      </c>
      <c r="AA21" s="132"/>
    </row>
    <row r="22" spans="1:27" ht="15.75" thickBot="1" x14ac:dyDescent="0.3">
      <c r="A22" s="21"/>
      <c r="B22" s="39">
        <v>42022</v>
      </c>
      <c r="C22" s="45"/>
      <c r="D22" s="22"/>
      <c r="E22" s="26">
        <v>42022</v>
      </c>
      <c r="F22" s="51">
        <v>53109</v>
      </c>
      <c r="G22" s="23"/>
      <c r="H22" s="27">
        <v>42022</v>
      </c>
      <c r="I22" s="62">
        <v>200</v>
      </c>
      <c r="J22" s="90"/>
      <c r="K22" s="186" t="s">
        <v>213</v>
      </c>
      <c r="L22" s="162">
        <v>900</v>
      </c>
      <c r="M22" s="175" t="s">
        <v>197</v>
      </c>
      <c r="N22" s="80"/>
      <c r="O22" s="150">
        <v>42019</v>
      </c>
      <c r="P22" s="151">
        <v>9139</v>
      </c>
      <c r="Q22" s="168">
        <v>55515.56</v>
      </c>
      <c r="R22" s="155" t="s">
        <v>236</v>
      </c>
      <c r="S22" s="104">
        <f>9920+45595.56</f>
        <v>55515.56</v>
      </c>
      <c r="T22" s="167">
        <f t="shared" si="0"/>
        <v>0</v>
      </c>
      <c r="W22" s="121"/>
      <c r="X22" s="162"/>
      <c r="Y22" s="121"/>
      <c r="Z22" s="123"/>
      <c r="AA22" s="132"/>
    </row>
    <row r="23" spans="1:27" ht="15.75" thickBot="1" x14ac:dyDescent="0.3">
      <c r="A23" s="21"/>
      <c r="B23" s="39">
        <v>42023</v>
      </c>
      <c r="C23" s="45">
        <v>540</v>
      </c>
      <c r="D23" s="22" t="s">
        <v>254</v>
      </c>
      <c r="E23" s="26">
        <v>42023</v>
      </c>
      <c r="F23" s="51">
        <v>52234.3</v>
      </c>
      <c r="G23" s="23"/>
      <c r="H23" s="27">
        <v>42023</v>
      </c>
      <c r="I23" s="62">
        <v>200</v>
      </c>
      <c r="J23" s="88"/>
      <c r="K23" s="179"/>
      <c r="L23" s="194"/>
      <c r="M23" s="175" t="s">
        <v>198</v>
      </c>
      <c r="N23" s="80"/>
      <c r="O23" s="150">
        <v>42020</v>
      </c>
      <c r="P23" s="151">
        <v>9260</v>
      </c>
      <c r="Q23" s="168">
        <v>60805.94</v>
      </c>
      <c r="R23" s="105">
        <v>42027</v>
      </c>
      <c r="S23" s="104">
        <v>60805.94</v>
      </c>
      <c r="T23" s="167">
        <f t="shared" si="0"/>
        <v>0</v>
      </c>
    </row>
    <row r="24" spans="1:27" ht="15.75" thickBot="1" x14ac:dyDescent="0.3">
      <c r="A24" s="21"/>
      <c r="B24" s="39">
        <v>42024</v>
      </c>
      <c r="C24" s="45"/>
      <c r="D24" s="29"/>
      <c r="E24" s="26">
        <v>42024</v>
      </c>
      <c r="F24" s="51">
        <v>23888</v>
      </c>
      <c r="G24" s="23"/>
      <c r="H24" s="27">
        <v>42024</v>
      </c>
      <c r="I24" s="62">
        <v>200</v>
      </c>
      <c r="J24" s="88"/>
      <c r="K24" s="179"/>
      <c r="L24" s="185"/>
      <c r="M24" s="175" t="s">
        <v>199</v>
      </c>
      <c r="N24" s="80"/>
      <c r="O24" s="150">
        <v>42020</v>
      </c>
      <c r="P24" s="151">
        <v>9264</v>
      </c>
      <c r="Q24" s="168">
        <v>6929</v>
      </c>
      <c r="R24" s="105">
        <v>42027</v>
      </c>
      <c r="S24" s="104">
        <v>6929</v>
      </c>
      <c r="T24" s="167">
        <f t="shared" si="0"/>
        <v>0</v>
      </c>
    </row>
    <row r="25" spans="1:27" ht="15.75" thickBot="1" x14ac:dyDescent="0.3">
      <c r="A25" s="21"/>
      <c r="B25" s="39">
        <v>42025</v>
      </c>
      <c r="C25" s="45"/>
      <c r="D25" s="22"/>
      <c r="E25" s="26">
        <v>42025</v>
      </c>
      <c r="F25" s="51">
        <v>32696</v>
      </c>
      <c r="G25" s="23"/>
      <c r="H25" s="27">
        <v>42025</v>
      </c>
      <c r="I25" s="62">
        <v>200</v>
      </c>
      <c r="J25" s="88"/>
      <c r="K25" s="179"/>
      <c r="L25" s="185"/>
      <c r="M25" s="175" t="s">
        <v>211</v>
      </c>
      <c r="N25" s="80"/>
      <c r="O25" s="150">
        <v>42021</v>
      </c>
      <c r="P25" s="151">
        <v>9370</v>
      </c>
      <c r="Q25" s="168">
        <v>33638.81</v>
      </c>
      <c r="R25" s="105">
        <v>42027</v>
      </c>
      <c r="S25" s="104">
        <v>33638.81</v>
      </c>
      <c r="T25" s="167">
        <f t="shared" si="0"/>
        <v>0</v>
      </c>
    </row>
    <row r="26" spans="1:27" ht="15.75" thickBot="1" x14ac:dyDescent="0.3">
      <c r="A26" s="21"/>
      <c r="B26" s="39">
        <v>42026</v>
      </c>
      <c r="C26" s="45">
        <v>0</v>
      </c>
      <c r="D26" s="29"/>
      <c r="E26" s="26">
        <v>42026</v>
      </c>
      <c r="F26" s="51">
        <v>42041</v>
      </c>
      <c r="G26" s="23"/>
      <c r="H26" s="27">
        <v>42026</v>
      </c>
      <c r="I26" s="62">
        <v>1120</v>
      </c>
      <c r="J26" s="88"/>
      <c r="K26" s="179"/>
      <c r="L26" s="185"/>
      <c r="M26" s="175" t="s">
        <v>214</v>
      </c>
      <c r="N26" s="80"/>
      <c r="O26" s="150">
        <v>42021</v>
      </c>
      <c r="P26" s="151">
        <v>9371</v>
      </c>
      <c r="Q26" s="168">
        <v>1234.8</v>
      </c>
      <c r="R26" s="105">
        <v>42027</v>
      </c>
      <c r="S26" s="104">
        <v>1234.8</v>
      </c>
      <c r="T26" s="167">
        <f t="shared" si="0"/>
        <v>0</v>
      </c>
      <c r="W26" s="103" t="s">
        <v>200</v>
      </c>
      <c r="X26" s="104"/>
      <c r="Y26" s="105"/>
      <c r="Z26" s="104" t="s">
        <v>220</v>
      </c>
      <c r="AA26" s="108"/>
    </row>
    <row r="27" spans="1:27" ht="15.75" thickBot="1" x14ac:dyDescent="0.3">
      <c r="A27" s="21"/>
      <c r="B27" s="39">
        <v>42027</v>
      </c>
      <c r="C27" s="45">
        <v>0</v>
      </c>
      <c r="D27" s="29"/>
      <c r="E27" s="26">
        <v>42027</v>
      </c>
      <c r="F27" s="51">
        <v>62467</v>
      </c>
      <c r="G27" s="23"/>
      <c r="H27" s="27">
        <v>42027</v>
      </c>
      <c r="I27" s="62">
        <v>200</v>
      </c>
      <c r="J27" s="88"/>
      <c r="K27" s="179"/>
      <c r="L27" s="185"/>
      <c r="M27" s="81" t="s">
        <v>216</v>
      </c>
      <c r="N27" s="80"/>
      <c r="O27" s="150">
        <v>42022</v>
      </c>
      <c r="P27" s="151">
        <v>9433</v>
      </c>
      <c r="Q27" s="168">
        <v>29215.599999999999</v>
      </c>
      <c r="R27" s="105">
        <v>42027</v>
      </c>
      <c r="S27" s="104">
        <v>29215.599999999999</v>
      </c>
      <c r="T27" s="167">
        <f t="shared" si="0"/>
        <v>0</v>
      </c>
      <c r="W27" s="103"/>
      <c r="X27" s="104"/>
      <c r="Y27" s="105"/>
      <c r="Z27" s="104"/>
      <c r="AA27" s="110"/>
    </row>
    <row r="28" spans="1:27" ht="16.5" thickBot="1" x14ac:dyDescent="0.3">
      <c r="A28" s="21"/>
      <c r="B28" s="39">
        <v>42028</v>
      </c>
      <c r="C28" s="45">
        <v>0</v>
      </c>
      <c r="D28" s="29"/>
      <c r="E28" s="26">
        <v>42028</v>
      </c>
      <c r="F28" s="51">
        <v>50224</v>
      </c>
      <c r="G28" s="23"/>
      <c r="H28" s="27">
        <v>42028</v>
      </c>
      <c r="I28" s="62">
        <v>200</v>
      </c>
      <c r="J28" s="88"/>
      <c r="K28" s="179"/>
      <c r="L28" s="185"/>
      <c r="M28" s="68" t="s">
        <v>215</v>
      </c>
      <c r="N28" s="80"/>
      <c r="O28" s="150">
        <v>42023</v>
      </c>
      <c r="P28" s="151">
        <v>9530</v>
      </c>
      <c r="Q28" s="168">
        <v>4936.3999999999996</v>
      </c>
      <c r="R28" s="105">
        <v>42032</v>
      </c>
      <c r="S28" s="104">
        <v>4936.3999999999996</v>
      </c>
      <c r="T28" s="167">
        <f t="shared" si="0"/>
        <v>0</v>
      </c>
      <c r="W28" s="114" t="s">
        <v>212</v>
      </c>
      <c r="X28" s="116"/>
      <c r="Y28" s="115" t="s">
        <v>202</v>
      </c>
      <c r="Z28" s="134">
        <v>28350</v>
      </c>
      <c r="AA28" s="117"/>
    </row>
    <row r="29" spans="1:27" ht="16.5" thickBot="1" x14ac:dyDescent="0.3">
      <c r="A29" s="21"/>
      <c r="B29" s="39">
        <v>42029</v>
      </c>
      <c r="C29" s="45">
        <f>370+1487</f>
        <v>1857</v>
      </c>
      <c r="D29" s="29" t="s">
        <v>109</v>
      </c>
      <c r="E29" s="26">
        <v>42029</v>
      </c>
      <c r="F29" s="51">
        <v>66776</v>
      </c>
      <c r="G29" s="23"/>
      <c r="H29" s="27">
        <v>42029</v>
      </c>
      <c r="I29" s="62">
        <v>200</v>
      </c>
      <c r="J29" s="88"/>
      <c r="K29" s="179"/>
      <c r="L29" s="180"/>
      <c r="M29" s="176" t="s">
        <v>218</v>
      </c>
      <c r="N29" s="80"/>
      <c r="O29" s="150">
        <v>42023</v>
      </c>
      <c r="P29" s="151">
        <v>9534</v>
      </c>
      <c r="Q29" s="168">
        <v>76922.080000000002</v>
      </c>
      <c r="R29" s="155" t="s">
        <v>237</v>
      </c>
      <c r="S29" s="104">
        <f>8621+68301.08</f>
        <v>76922.080000000002</v>
      </c>
      <c r="T29" s="167">
        <f t="shared" si="0"/>
        <v>0</v>
      </c>
      <c r="W29" s="130"/>
      <c r="X29" s="163"/>
      <c r="Y29" s="131" t="s">
        <v>202</v>
      </c>
      <c r="Z29" s="123">
        <v>4699</v>
      </c>
      <c r="AA29" s="132"/>
    </row>
    <row r="30" spans="1:27" ht="16.5" thickBot="1" x14ac:dyDescent="0.3">
      <c r="A30" s="21"/>
      <c r="B30" s="39">
        <v>42030</v>
      </c>
      <c r="C30" s="45">
        <v>0</v>
      </c>
      <c r="D30" s="22"/>
      <c r="E30" s="26">
        <v>42030</v>
      </c>
      <c r="F30" s="51">
        <v>46234.5</v>
      </c>
      <c r="G30" s="23"/>
      <c r="H30" s="27">
        <v>42030</v>
      </c>
      <c r="I30" s="62">
        <v>238.5</v>
      </c>
      <c r="J30" s="88"/>
      <c r="K30" s="179"/>
      <c r="L30" s="180"/>
      <c r="M30" s="68" t="s">
        <v>217</v>
      </c>
      <c r="N30" s="80"/>
      <c r="O30" s="150">
        <v>42025</v>
      </c>
      <c r="P30" s="151">
        <v>9716</v>
      </c>
      <c r="Q30" s="168">
        <v>5962.8</v>
      </c>
      <c r="R30" s="105">
        <v>42032</v>
      </c>
      <c r="S30" s="88">
        <v>5962.8</v>
      </c>
      <c r="T30" s="167">
        <f t="shared" si="0"/>
        <v>0</v>
      </c>
      <c r="W30" s="114"/>
      <c r="X30" s="116"/>
      <c r="Y30" s="131" t="s">
        <v>202</v>
      </c>
      <c r="Z30" s="123">
        <v>28106</v>
      </c>
      <c r="AA30" s="132"/>
    </row>
    <row r="31" spans="1:27" ht="16.5" thickBot="1" x14ac:dyDescent="0.3">
      <c r="A31" s="21"/>
      <c r="B31" s="39">
        <v>42031</v>
      </c>
      <c r="C31" s="45">
        <v>0</v>
      </c>
      <c r="D31" s="22"/>
      <c r="E31" s="26">
        <v>42031</v>
      </c>
      <c r="F31" s="51">
        <v>26265.5</v>
      </c>
      <c r="G31" s="23"/>
      <c r="H31" s="27">
        <v>42031</v>
      </c>
      <c r="I31" s="62">
        <v>200</v>
      </c>
      <c r="J31" s="88"/>
      <c r="K31" s="179"/>
      <c r="L31" s="180"/>
      <c r="M31" s="68" t="s">
        <v>219</v>
      </c>
      <c r="N31" s="80"/>
      <c r="O31" s="150">
        <v>42026</v>
      </c>
      <c r="P31" s="151">
        <v>9777</v>
      </c>
      <c r="Q31" s="168">
        <v>64645.24</v>
      </c>
      <c r="R31" s="156">
        <v>42032</v>
      </c>
      <c r="S31" s="104">
        <v>64645.24</v>
      </c>
      <c r="T31" s="167">
        <f t="shared" si="0"/>
        <v>0</v>
      </c>
      <c r="W31" s="114"/>
      <c r="X31" s="116"/>
      <c r="Y31" s="115" t="s">
        <v>202</v>
      </c>
      <c r="Z31" s="134">
        <v>7146</v>
      </c>
      <c r="AA31" s="133">
        <f>Z31+Z30+Z29+Z28</f>
        <v>68301</v>
      </c>
    </row>
    <row r="32" spans="1:27" ht="16.5" thickBot="1" x14ac:dyDescent="0.3">
      <c r="A32" s="21"/>
      <c r="B32" s="39">
        <v>42032</v>
      </c>
      <c r="C32" s="45">
        <v>0</v>
      </c>
      <c r="D32" s="22"/>
      <c r="E32" s="26">
        <v>42032</v>
      </c>
      <c r="F32" s="51">
        <v>33449</v>
      </c>
      <c r="G32" s="23"/>
      <c r="H32" s="27">
        <v>42032</v>
      </c>
      <c r="I32" s="62">
        <v>200</v>
      </c>
      <c r="J32" s="88"/>
      <c r="K32" s="179"/>
      <c r="L32" s="180"/>
      <c r="M32" s="175" t="s">
        <v>228</v>
      </c>
      <c r="N32" s="80"/>
      <c r="O32" s="150">
        <v>42027</v>
      </c>
      <c r="P32" s="151">
        <v>9916</v>
      </c>
      <c r="Q32" s="168">
        <v>104029.1</v>
      </c>
      <c r="R32" s="105">
        <v>42032</v>
      </c>
      <c r="S32" s="104">
        <v>104029.1</v>
      </c>
      <c r="T32" s="167">
        <f t="shared" si="0"/>
        <v>0</v>
      </c>
      <c r="W32" s="114" t="s">
        <v>221</v>
      </c>
      <c r="X32" s="116"/>
      <c r="Y32" s="115" t="s">
        <v>202</v>
      </c>
      <c r="Z32" s="123">
        <v>4936.3999999999996</v>
      </c>
      <c r="AA32" s="132"/>
    </row>
    <row r="33" spans="1:28" ht="16.5" thickBot="1" x14ac:dyDescent="0.3">
      <c r="A33" s="21"/>
      <c r="B33" s="39">
        <v>42033</v>
      </c>
      <c r="C33" s="45">
        <v>0</v>
      </c>
      <c r="D33" s="32"/>
      <c r="E33" s="26">
        <v>42033</v>
      </c>
      <c r="F33" s="51">
        <v>33046</v>
      </c>
      <c r="G33" s="23"/>
      <c r="H33" s="27">
        <v>42033</v>
      </c>
      <c r="I33" s="62">
        <v>200</v>
      </c>
      <c r="J33" s="88"/>
      <c r="K33" s="179"/>
      <c r="L33" s="180"/>
      <c r="M33" s="175" t="s">
        <v>233</v>
      </c>
      <c r="N33" s="80"/>
      <c r="O33" s="150">
        <v>42028</v>
      </c>
      <c r="P33" s="151">
        <v>10006</v>
      </c>
      <c r="Q33" s="168">
        <v>63077.8</v>
      </c>
      <c r="R33" s="105">
        <v>42032</v>
      </c>
      <c r="S33" s="88">
        <v>63077.8</v>
      </c>
      <c r="T33" s="167">
        <f t="shared" si="0"/>
        <v>0</v>
      </c>
      <c r="W33" s="114" t="s">
        <v>222</v>
      </c>
      <c r="X33" s="116"/>
      <c r="Y33" s="115" t="s">
        <v>202</v>
      </c>
      <c r="Z33" s="123">
        <v>1783.6</v>
      </c>
      <c r="AA33" s="132"/>
    </row>
    <row r="34" spans="1:28" ht="16.5" thickBot="1" x14ac:dyDescent="0.3">
      <c r="A34" s="21"/>
      <c r="B34" s="39">
        <v>42034</v>
      </c>
      <c r="C34" s="45">
        <v>0</v>
      </c>
      <c r="D34" s="72"/>
      <c r="E34" s="26">
        <v>42034</v>
      </c>
      <c r="F34" s="51">
        <v>63735.5</v>
      </c>
      <c r="G34" s="23"/>
      <c r="H34" s="27">
        <v>42034</v>
      </c>
      <c r="I34" s="62">
        <v>200</v>
      </c>
      <c r="J34" s="88"/>
      <c r="K34" s="179"/>
      <c r="L34" s="180"/>
      <c r="M34" s="175" t="s">
        <v>245</v>
      </c>
      <c r="N34" s="80"/>
      <c r="O34" s="150">
        <v>42030</v>
      </c>
      <c r="P34" s="151">
        <v>10118</v>
      </c>
      <c r="Q34" s="169">
        <v>6029.6</v>
      </c>
      <c r="R34" s="105">
        <v>42034</v>
      </c>
      <c r="S34" s="88">
        <v>6029.6</v>
      </c>
      <c r="T34" s="167">
        <f t="shared" si="0"/>
        <v>0</v>
      </c>
      <c r="W34" s="114"/>
      <c r="X34" s="116"/>
      <c r="Y34" s="115" t="s">
        <v>202</v>
      </c>
      <c r="Z34" s="123">
        <v>4179</v>
      </c>
      <c r="AA34" s="133">
        <f>Z34+Z33</f>
        <v>5962.6</v>
      </c>
    </row>
    <row r="35" spans="1:28" ht="16.5" thickBot="1" x14ac:dyDescent="0.3">
      <c r="A35" s="21"/>
      <c r="B35" s="39">
        <v>42035</v>
      </c>
      <c r="C35" s="45">
        <v>0</v>
      </c>
      <c r="D35" s="22"/>
      <c r="E35" s="26">
        <v>42035</v>
      </c>
      <c r="F35" s="51">
        <v>90971.5</v>
      </c>
      <c r="G35" s="23"/>
      <c r="H35" s="27">
        <v>42035</v>
      </c>
      <c r="I35" s="62">
        <v>200</v>
      </c>
      <c r="J35" s="88"/>
      <c r="K35" s="179"/>
      <c r="L35" s="180"/>
      <c r="M35" s="177"/>
      <c r="O35" s="150">
        <v>42031</v>
      </c>
      <c r="P35" s="151">
        <v>10207</v>
      </c>
      <c r="Q35" s="168">
        <v>37190.9</v>
      </c>
      <c r="R35" s="155" t="s">
        <v>238</v>
      </c>
      <c r="S35" s="104">
        <f>14546+22644.9</f>
        <v>37190.9</v>
      </c>
      <c r="T35" s="167">
        <f t="shared" si="0"/>
        <v>0</v>
      </c>
      <c r="W35" s="114" t="s">
        <v>223</v>
      </c>
      <c r="X35" s="116"/>
      <c r="Y35" s="115" t="s">
        <v>202</v>
      </c>
      <c r="Z35" s="123">
        <v>3780</v>
      </c>
      <c r="AA35" s="132"/>
    </row>
    <row r="36" spans="1:28" ht="16.5" thickBot="1" x14ac:dyDescent="0.3">
      <c r="A36" s="15"/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79"/>
      <c r="L36" s="180"/>
      <c r="O36" s="150">
        <v>42032</v>
      </c>
      <c r="P36" s="151">
        <v>10305</v>
      </c>
      <c r="Q36" s="168">
        <v>16659.400000000001</v>
      </c>
      <c r="R36" s="158" t="s">
        <v>239</v>
      </c>
      <c r="S36" s="104">
        <f>5648.9+11010.5</f>
        <v>16659.400000000001</v>
      </c>
      <c r="T36" s="167">
        <f t="shared" si="0"/>
        <v>0</v>
      </c>
      <c r="W36" s="114"/>
      <c r="X36" s="116"/>
      <c r="Y36" s="115" t="s">
        <v>202</v>
      </c>
      <c r="Z36" s="123">
        <v>5195</v>
      </c>
      <c r="AA36" s="132"/>
    </row>
    <row r="37" spans="1:28" ht="16.5" thickBot="1" x14ac:dyDescent="0.3">
      <c r="A37" s="101"/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O37" s="150">
        <v>42033</v>
      </c>
      <c r="P37" s="151">
        <v>10380</v>
      </c>
      <c r="Q37" s="168">
        <v>60509.27</v>
      </c>
      <c r="R37" s="156" t="s">
        <v>246</v>
      </c>
      <c r="S37" s="104">
        <f>21950+33619.5+4939.77</f>
        <v>60509.270000000004</v>
      </c>
      <c r="T37" s="167">
        <f t="shared" si="0"/>
        <v>0</v>
      </c>
      <c r="W37" s="114"/>
      <c r="X37" s="116"/>
      <c r="Y37" s="115" t="s">
        <v>202</v>
      </c>
      <c r="Z37" s="123">
        <v>55670</v>
      </c>
      <c r="AA37" s="133">
        <f>Z37+Z36+Z35</f>
        <v>64645</v>
      </c>
    </row>
    <row r="38" spans="1:28" ht="15.75" x14ac:dyDescent="0.25">
      <c r="B38" s="42" t="s">
        <v>1</v>
      </c>
      <c r="C38" s="48">
        <f>SUM(C5:C37)</f>
        <v>2397</v>
      </c>
      <c r="E38" s="97" t="s">
        <v>1</v>
      </c>
      <c r="F38" s="54">
        <f>SUM(F6:F37)</f>
        <v>1718902.3</v>
      </c>
      <c r="H38" s="99" t="s">
        <v>1</v>
      </c>
      <c r="I38" s="58">
        <f>SUM(I5:I37)</f>
        <v>7039.5</v>
      </c>
      <c r="J38" s="58"/>
      <c r="K38" s="17" t="s">
        <v>1</v>
      </c>
      <c r="L38" s="4">
        <f>SUM(L5:L37)</f>
        <v>74535.58</v>
      </c>
      <c r="O38" s="150">
        <v>42034</v>
      </c>
      <c r="P38" s="151">
        <v>10577</v>
      </c>
      <c r="Q38" s="168">
        <v>62948.86</v>
      </c>
      <c r="R38" s="159"/>
      <c r="S38" s="170">
        <v>0</v>
      </c>
      <c r="T38" s="167">
        <f t="shared" si="0"/>
        <v>62948.86</v>
      </c>
      <c r="W38" s="114" t="s">
        <v>224</v>
      </c>
      <c r="X38" s="116"/>
      <c r="Y38" s="115" t="s">
        <v>202</v>
      </c>
      <c r="Z38" s="123">
        <v>57202</v>
      </c>
      <c r="AA38" s="132"/>
    </row>
    <row r="39" spans="1:28" ht="15.75" x14ac:dyDescent="0.25">
      <c r="O39" s="150">
        <v>42035</v>
      </c>
      <c r="P39" s="151">
        <v>10655</v>
      </c>
      <c r="Q39" s="168">
        <v>8689.7000000000007</v>
      </c>
      <c r="R39" s="159"/>
      <c r="S39" s="170">
        <v>0</v>
      </c>
      <c r="T39" s="167">
        <f t="shared" si="0"/>
        <v>8689.7000000000007</v>
      </c>
      <c r="W39" s="114"/>
      <c r="X39" s="116"/>
      <c r="Y39" s="115" t="s">
        <v>202</v>
      </c>
      <c r="Z39" s="123">
        <v>4757</v>
      </c>
      <c r="AA39" s="132"/>
    </row>
    <row r="40" spans="1:28" ht="15.75" x14ac:dyDescent="0.25">
      <c r="A40" s="5"/>
      <c r="C40" s="49"/>
      <c r="D40" s="13"/>
      <c r="E40" s="13"/>
      <c r="F40" s="55"/>
      <c r="H40" s="207" t="s">
        <v>7</v>
      </c>
      <c r="I40" s="208"/>
      <c r="J40" s="98"/>
      <c r="K40" s="209">
        <f>I38+L38</f>
        <v>81575.08</v>
      </c>
      <c r="L40" s="210"/>
      <c r="O40" s="150">
        <v>42035</v>
      </c>
      <c r="P40" s="151">
        <v>10690</v>
      </c>
      <c r="Q40" s="168">
        <v>96350.9</v>
      </c>
      <c r="R40" s="159"/>
      <c r="S40" s="170">
        <v>0</v>
      </c>
      <c r="T40" s="167">
        <f t="shared" si="0"/>
        <v>96350.9</v>
      </c>
      <c r="W40" s="114"/>
      <c r="X40" s="116"/>
      <c r="Y40" s="115" t="s">
        <v>202</v>
      </c>
      <c r="Z40" s="123">
        <v>42070</v>
      </c>
      <c r="AA40" s="133">
        <f>Z40+Z39+Z38</f>
        <v>104029</v>
      </c>
    </row>
    <row r="41" spans="1:28" ht="15.75" x14ac:dyDescent="0.25">
      <c r="D41" s="201" t="s">
        <v>8</v>
      </c>
      <c r="E41" s="201"/>
      <c r="F41" s="56">
        <f>F38-K40</f>
        <v>1637327.22</v>
      </c>
      <c r="I41" s="65"/>
      <c r="J41" s="65"/>
      <c r="Q41" s="43">
        <v>0</v>
      </c>
      <c r="S41" s="58">
        <v>0</v>
      </c>
      <c r="T41" s="43">
        <v>0</v>
      </c>
      <c r="W41" s="114" t="s">
        <v>225</v>
      </c>
      <c r="X41" s="116"/>
      <c r="Y41" s="115" t="s">
        <v>202</v>
      </c>
      <c r="Z41" s="123">
        <v>10187</v>
      </c>
      <c r="AA41" s="132"/>
    </row>
    <row r="42" spans="1:28" ht="15.75" x14ac:dyDescent="0.25">
      <c r="D42" s="13"/>
      <c r="E42" s="13" t="s">
        <v>0</v>
      </c>
      <c r="F42" s="55">
        <f>-C38</f>
        <v>-2397</v>
      </c>
      <c r="Q42" s="43">
        <v>0</v>
      </c>
      <c r="S42" s="58">
        <v>0</v>
      </c>
      <c r="T42" s="43">
        <v>0</v>
      </c>
      <c r="W42" s="121"/>
      <c r="X42" s="162"/>
      <c r="Y42" s="115" t="s">
        <v>202</v>
      </c>
      <c r="Z42" s="123">
        <v>5367</v>
      </c>
      <c r="AA42" s="132"/>
    </row>
    <row r="43" spans="1:28" ht="16.5" thickBot="1" x14ac:dyDescent="0.3">
      <c r="C43" s="43" t="s">
        <v>12</v>
      </c>
      <c r="D43" s="187"/>
      <c r="E43" s="187" t="s">
        <v>250</v>
      </c>
      <c r="F43" s="57">
        <v>-1429720.57</v>
      </c>
      <c r="J43" s="191" t="s">
        <v>252</v>
      </c>
      <c r="K43" s="228">
        <f>F47</f>
        <v>423444.86999999988</v>
      </c>
      <c r="L43" s="229"/>
      <c r="Q43" s="43">
        <v>0</v>
      </c>
      <c r="S43" s="58">
        <v>0</v>
      </c>
      <c r="T43" s="43">
        <v>0</v>
      </c>
      <c r="W43" s="121"/>
      <c r="X43" s="162"/>
      <c r="Y43" s="115" t="s">
        <v>202</v>
      </c>
      <c r="Z43" s="123">
        <v>4000</v>
      </c>
      <c r="AA43" s="132"/>
    </row>
    <row r="44" spans="1:28" ht="17.25" thickTop="1" thickBot="1" x14ac:dyDescent="0.3">
      <c r="E44" s="5" t="s">
        <v>10</v>
      </c>
      <c r="F44" s="58">
        <f>SUM(F41:F43)</f>
        <v>205209.64999999991</v>
      </c>
      <c r="I44" s="192" t="s">
        <v>253</v>
      </c>
      <c r="J44" s="192"/>
      <c r="K44" s="230">
        <v>-174723.71</v>
      </c>
      <c r="L44" s="230"/>
      <c r="O44" s="125"/>
      <c r="P44" s="126"/>
      <c r="Q44" s="57">
        <v>0</v>
      </c>
      <c r="R44" s="57"/>
      <c r="S44" s="127">
        <v>0</v>
      </c>
      <c r="T44" s="57">
        <v>0</v>
      </c>
      <c r="W44" s="121"/>
      <c r="X44" s="162"/>
      <c r="Y44" s="115" t="s">
        <v>202</v>
      </c>
      <c r="Z44" s="123">
        <v>37200</v>
      </c>
      <c r="AA44" s="132"/>
    </row>
    <row r="45" spans="1:28" ht="16.5" customHeight="1" thickTop="1" thickBot="1" x14ac:dyDescent="0.3">
      <c r="E45" s="189" t="s">
        <v>9</v>
      </c>
      <c r="F45" s="190">
        <v>218235.22</v>
      </c>
      <c r="I45" s="188"/>
      <c r="J45" s="188"/>
      <c r="K45" s="231">
        <v>0</v>
      </c>
      <c r="L45" s="231"/>
      <c r="Q45" s="58">
        <f>SUM(Q5:Q44)</f>
        <v>1429720.57</v>
      </c>
      <c r="R45" s="58"/>
      <c r="S45" s="58">
        <f>SUM(S5:S44)</f>
        <v>1261731.1100000001</v>
      </c>
      <c r="T45" s="43">
        <f>SUM(T5:T44)</f>
        <v>167989.46</v>
      </c>
      <c r="W45" s="121"/>
      <c r="X45" s="162"/>
      <c r="Y45" s="115" t="s">
        <v>202</v>
      </c>
      <c r="Z45" s="123">
        <v>4174</v>
      </c>
      <c r="AA45" s="132"/>
    </row>
    <row r="46" spans="1:28" ht="16.5" customHeight="1" thickBot="1" x14ac:dyDescent="0.3">
      <c r="E46" s="5"/>
      <c r="F46" s="58"/>
      <c r="I46" s="188"/>
      <c r="J46" s="198" t="s">
        <v>13</v>
      </c>
      <c r="K46" s="232">
        <f>K43+K44</f>
        <v>248721.15999999989</v>
      </c>
      <c r="L46" s="233"/>
      <c r="W46" s="121"/>
      <c r="X46" s="162"/>
      <c r="Y46" s="115" t="s">
        <v>202</v>
      </c>
      <c r="Z46" s="123">
        <v>2150</v>
      </c>
      <c r="AA46" s="133">
        <f>Z46+Z45+Z44+Z43+Z42+Z41</f>
        <v>63078</v>
      </c>
    </row>
    <row r="47" spans="1:28" ht="15.75" x14ac:dyDescent="0.25">
      <c r="D47" s="199" t="s">
        <v>251</v>
      </c>
      <c r="E47" s="199"/>
      <c r="F47" s="140">
        <f>F44+F45+F46</f>
        <v>423444.86999999988</v>
      </c>
      <c r="W47" s="132" t="s">
        <v>226</v>
      </c>
      <c r="X47" s="123"/>
      <c r="Y47" s="115" t="s">
        <v>202</v>
      </c>
      <c r="Z47" s="123">
        <v>4796</v>
      </c>
      <c r="AA47" s="132"/>
    </row>
    <row r="48" spans="1:28" ht="15.75" x14ac:dyDescent="0.25">
      <c r="W48" s="121"/>
      <c r="X48" s="162"/>
      <c r="Y48" s="115" t="s">
        <v>202</v>
      </c>
      <c r="Z48" s="123">
        <v>9750</v>
      </c>
      <c r="AA48" s="133">
        <f>Z48+Z47</f>
        <v>14546</v>
      </c>
      <c r="AB48" s="5" t="s">
        <v>227</v>
      </c>
    </row>
    <row r="49" spans="17:27" customFormat="1" ht="15.75" x14ac:dyDescent="0.25">
      <c r="Q49" s="43"/>
      <c r="S49" s="43"/>
      <c r="T49" s="43"/>
      <c r="W49" s="121"/>
      <c r="X49" s="162"/>
      <c r="Y49" s="115" t="s">
        <v>202</v>
      </c>
      <c r="Z49" s="123">
        <v>0</v>
      </c>
      <c r="AA49" s="132"/>
    </row>
    <row r="50" spans="17:27" customFormat="1" ht="15.75" x14ac:dyDescent="0.25">
      <c r="Q50" s="43"/>
      <c r="S50" s="43"/>
      <c r="T50" s="43"/>
      <c r="W50" s="121"/>
      <c r="X50" s="162"/>
      <c r="Y50" s="115" t="s">
        <v>202</v>
      </c>
      <c r="Z50" s="123">
        <v>0</v>
      </c>
      <c r="AA50" s="132"/>
    </row>
    <row r="51" spans="17:27" customFormat="1" ht="18.75" x14ac:dyDescent="0.3">
      <c r="Q51" s="43"/>
      <c r="S51" s="43"/>
      <c r="T51" s="43"/>
      <c r="X51" s="43"/>
      <c r="Z51" s="135">
        <f>SUM(Z28:Z50)</f>
        <v>325498</v>
      </c>
      <c r="AA51" s="5"/>
    </row>
    <row r="55" spans="17:27" customFormat="1" x14ac:dyDescent="0.25">
      <c r="Q55" s="43"/>
      <c r="S55" s="43"/>
      <c r="T55" s="43"/>
      <c r="W55" s="103" t="s">
        <v>200</v>
      </c>
      <c r="X55" s="104"/>
      <c r="Y55" s="105"/>
      <c r="Z55" s="104" t="s">
        <v>229</v>
      </c>
      <c r="AA55" s="108"/>
    </row>
    <row r="56" spans="17:27" customFormat="1" x14ac:dyDescent="0.25">
      <c r="Q56" s="43"/>
      <c r="S56" s="43"/>
      <c r="T56" s="43"/>
      <c r="W56" s="103"/>
      <c r="X56" s="104"/>
      <c r="Y56" s="105"/>
      <c r="Z56" s="104"/>
      <c r="AA56" s="110"/>
    </row>
    <row r="57" spans="17:27" customFormat="1" ht="15.75" x14ac:dyDescent="0.25">
      <c r="Q57" s="43"/>
      <c r="S57" s="43"/>
      <c r="T57" s="43"/>
      <c r="W57" s="114" t="s">
        <v>226</v>
      </c>
      <c r="X57" s="116">
        <v>22644.9</v>
      </c>
      <c r="Y57" s="115" t="s">
        <v>202</v>
      </c>
      <c r="Z57" s="116">
        <v>22645</v>
      </c>
      <c r="AA57" s="117" t="s">
        <v>243</v>
      </c>
    </row>
    <row r="58" spans="17:27" customFormat="1" ht="15.75" x14ac:dyDescent="0.25">
      <c r="Q58" s="43"/>
      <c r="S58" s="43"/>
      <c r="T58" s="43"/>
      <c r="W58" s="130" t="s">
        <v>230</v>
      </c>
      <c r="X58" s="163">
        <v>5550</v>
      </c>
      <c r="Y58" s="119" t="s">
        <v>202</v>
      </c>
      <c r="Z58" s="120">
        <v>5550</v>
      </c>
      <c r="AA58" s="132" t="s">
        <v>242</v>
      </c>
    </row>
    <row r="59" spans="17:27" customFormat="1" ht="15.75" x14ac:dyDescent="0.25">
      <c r="Q59" s="43"/>
      <c r="S59" s="43"/>
      <c r="T59" s="43"/>
      <c r="W59" s="114" t="s">
        <v>231</v>
      </c>
      <c r="X59" s="116">
        <v>6029.6</v>
      </c>
      <c r="Y59" s="119" t="s">
        <v>202</v>
      </c>
      <c r="Z59" s="120">
        <v>6029.6</v>
      </c>
      <c r="AA59" s="132"/>
    </row>
    <row r="60" spans="17:27" customFormat="1" ht="15.75" x14ac:dyDescent="0.25">
      <c r="Q60" s="43"/>
      <c r="S60" s="43"/>
      <c r="T60" s="43"/>
      <c r="W60" s="114" t="s">
        <v>230</v>
      </c>
      <c r="X60" s="116">
        <v>99</v>
      </c>
      <c r="Y60" s="115" t="s">
        <v>202</v>
      </c>
      <c r="Z60" s="116">
        <v>98.9</v>
      </c>
      <c r="AA60" s="132" t="s">
        <v>242</v>
      </c>
    </row>
    <row r="61" spans="17:27" customFormat="1" ht="16.5" thickBot="1" x14ac:dyDescent="0.3">
      <c r="Q61" s="43"/>
      <c r="S61" s="43"/>
      <c r="T61" s="43"/>
      <c r="W61" s="114"/>
      <c r="X61" s="164"/>
      <c r="Y61" s="136" t="s">
        <v>202</v>
      </c>
      <c r="Z61" s="137">
        <v>0</v>
      </c>
      <c r="AA61" s="132"/>
    </row>
    <row r="62" spans="17:27" customFormat="1" ht="16.5" thickBot="1" x14ac:dyDescent="0.3">
      <c r="Q62" s="43"/>
      <c r="S62" s="43"/>
      <c r="T62" s="43"/>
      <c r="W62" s="142"/>
      <c r="X62" s="165"/>
      <c r="Y62" s="145" t="s">
        <v>232</v>
      </c>
      <c r="Z62" s="144">
        <f>SUM(Z57:Z61)</f>
        <v>34323.5</v>
      </c>
      <c r="AA62" s="143"/>
    </row>
    <row r="63" spans="17:27" customFormat="1" ht="15.75" x14ac:dyDescent="0.25">
      <c r="Q63" s="43"/>
      <c r="S63" s="43"/>
      <c r="T63" s="43"/>
      <c r="V63" s="13"/>
      <c r="W63" s="138"/>
      <c r="X63" s="165"/>
      <c r="Y63" s="139"/>
      <c r="Z63" s="140"/>
      <c r="AA63" s="141"/>
    </row>
    <row r="64" spans="17:27" customFormat="1" ht="15.75" x14ac:dyDescent="0.25">
      <c r="Q64" s="43"/>
      <c r="S64" s="43"/>
      <c r="T64" s="43"/>
      <c r="V64" s="13"/>
      <c r="W64" s="138"/>
      <c r="X64" s="165"/>
      <c r="Y64" s="139"/>
      <c r="Z64" s="140"/>
      <c r="AA64" s="141"/>
    </row>
    <row r="65" spans="17:27" customFormat="1" ht="15.75" x14ac:dyDescent="0.25">
      <c r="Q65" s="43"/>
      <c r="S65" s="43"/>
      <c r="T65" s="43"/>
      <c r="V65" s="13"/>
      <c r="W65" s="138"/>
      <c r="X65" s="165"/>
      <c r="Y65" s="139"/>
      <c r="Z65" s="140"/>
      <c r="AA65" s="141"/>
    </row>
    <row r="66" spans="17:27" customFormat="1" x14ac:dyDescent="0.25">
      <c r="Q66" s="43"/>
      <c r="S66" s="43"/>
      <c r="T66" s="43"/>
      <c r="W66" s="103" t="s">
        <v>200</v>
      </c>
      <c r="X66" s="104"/>
      <c r="Y66" s="105"/>
      <c r="Z66" s="146" t="s">
        <v>235</v>
      </c>
      <c r="AA66" s="108"/>
    </row>
    <row r="67" spans="17:27" customFormat="1" x14ac:dyDescent="0.25">
      <c r="Q67" s="43"/>
      <c r="S67" s="43"/>
      <c r="T67" s="43"/>
      <c r="W67" s="103"/>
      <c r="X67" s="104"/>
      <c r="Y67" s="105"/>
      <c r="Z67" s="104"/>
      <c r="AA67" s="110"/>
    </row>
    <row r="68" spans="17:27" customFormat="1" ht="15.75" x14ac:dyDescent="0.25">
      <c r="Q68" s="43"/>
      <c r="S68" s="43"/>
      <c r="T68" s="43"/>
      <c r="W68" s="114" t="s">
        <v>234</v>
      </c>
      <c r="X68" s="116">
        <v>21950</v>
      </c>
      <c r="Y68" s="115" t="s">
        <v>202</v>
      </c>
      <c r="Z68" s="116">
        <v>21950</v>
      </c>
      <c r="AA68" s="117" t="s">
        <v>242</v>
      </c>
    </row>
    <row r="69" spans="17:27" customFormat="1" ht="15.75" x14ac:dyDescent="0.25">
      <c r="Q69" s="43"/>
      <c r="S69" s="43"/>
      <c r="T69" s="43"/>
      <c r="W69" s="130" t="s">
        <v>230</v>
      </c>
      <c r="X69" s="163">
        <v>5956.5</v>
      </c>
      <c r="Y69" s="119" t="s">
        <v>202</v>
      </c>
      <c r="Z69" s="120">
        <v>5956.5</v>
      </c>
      <c r="AA69" s="132" t="s">
        <v>242</v>
      </c>
    </row>
    <row r="70" spans="17:27" customFormat="1" ht="15.75" x14ac:dyDescent="0.25">
      <c r="Q70" s="43"/>
      <c r="S70" s="43"/>
      <c r="T70" s="43"/>
      <c r="W70" s="114" t="s">
        <v>230</v>
      </c>
      <c r="X70" s="116">
        <v>5054</v>
      </c>
      <c r="Y70" s="119" t="s">
        <v>202</v>
      </c>
      <c r="Z70" s="120">
        <v>5054</v>
      </c>
      <c r="AA70" s="132" t="s">
        <v>244</v>
      </c>
    </row>
    <row r="71" spans="17:27" customFormat="1" ht="15.75" x14ac:dyDescent="0.25">
      <c r="Q71" s="43"/>
      <c r="S71" s="43"/>
      <c r="T71" s="43"/>
      <c r="W71" s="114"/>
      <c r="X71" s="116"/>
      <c r="Y71" s="115" t="s">
        <v>202</v>
      </c>
      <c r="Z71" s="116">
        <v>0</v>
      </c>
      <c r="AA71" s="132"/>
    </row>
    <row r="72" spans="17:27" customFormat="1" ht="16.5" thickBot="1" x14ac:dyDescent="0.3">
      <c r="Q72" s="43"/>
      <c r="S72" s="43"/>
      <c r="T72" s="43"/>
      <c r="W72" s="114"/>
      <c r="X72" s="164"/>
      <c r="Y72" s="136" t="s">
        <v>202</v>
      </c>
      <c r="Z72" s="137">
        <v>0</v>
      </c>
      <c r="AA72" s="132"/>
    </row>
    <row r="73" spans="17:27" customFormat="1" ht="16.5" thickBot="1" x14ac:dyDescent="0.3">
      <c r="Q73" s="43"/>
      <c r="S73" s="43"/>
      <c r="T73" s="43"/>
      <c r="W73" s="142"/>
      <c r="X73" s="165"/>
      <c r="Y73" s="145" t="s">
        <v>232</v>
      </c>
      <c r="Z73" s="144">
        <f>SUM(Z68:Z72)</f>
        <v>32960.5</v>
      </c>
      <c r="AA73" s="143"/>
    </row>
    <row r="74" spans="17:27" customFormat="1" ht="15.75" x14ac:dyDescent="0.25">
      <c r="Q74" s="43"/>
      <c r="S74" s="43"/>
      <c r="T74" s="43"/>
      <c r="V74" s="13"/>
      <c r="W74" s="138"/>
      <c r="X74" s="165"/>
      <c r="Y74" s="139"/>
      <c r="Z74" s="140"/>
      <c r="AA74" s="141"/>
    </row>
    <row r="77" spans="17:27" x14ac:dyDescent="0.25">
      <c r="W77" s="103" t="s">
        <v>200</v>
      </c>
      <c r="X77" s="104"/>
      <c r="Y77" s="105"/>
      <c r="Z77" s="146" t="s">
        <v>248</v>
      </c>
      <c r="AA77" s="108"/>
    </row>
    <row r="78" spans="17:27" x14ac:dyDescent="0.25">
      <c r="W78" s="103"/>
      <c r="X78" s="104"/>
      <c r="Y78" s="105"/>
      <c r="Z78" s="104"/>
      <c r="AA78" s="110"/>
    </row>
    <row r="79" spans="17:27" ht="15.75" x14ac:dyDescent="0.25">
      <c r="W79" s="114" t="s">
        <v>234</v>
      </c>
      <c r="X79" s="116">
        <v>38559.269999999997</v>
      </c>
      <c r="Y79" s="115" t="s">
        <v>202</v>
      </c>
      <c r="Z79" s="116">
        <v>33619.5</v>
      </c>
      <c r="AA79" s="171">
        <v>42033</v>
      </c>
    </row>
    <row r="80" spans="17:27" ht="15.75" x14ac:dyDescent="0.25">
      <c r="W80" s="130"/>
      <c r="X80" s="163">
        <v>0</v>
      </c>
      <c r="Y80" s="119" t="s">
        <v>202</v>
      </c>
      <c r="Z80" s="120">
        <v>4939.5</v>
      </c>
      <c r="AA80" s="172">
        <v>42033</v>
      </c>
    </row>
    <row r="81" spans="23:27" ht="15.75" x14ac:dyDescent="0.25">
      <c r="W81" s="114" t="s">
        <v>249</v>
      </c>
      <c r="X81" s="116">
        <v>19020</v>
      </c>
      <c r="Y81" s="119" t="s">
        <v>202</v>
      </c>
      <c r="Z81" s="120">
        <v>19020</v>
      </c>
      <c r="AA81" s="172">
        <v>42033</v>
      </c>
    </row>
    <row r="82" spans="23:27" ht="15.75" x14ac:dyDescent="0.25">
      <c r="W82" s="114" t="s">
        <v>242</v>
      </c>
      <c r="X82" s="116">
        <v>0</v>
      </c>
      <c r="Y82" s="115" t="s">
        <v>202</v>
      </c>
      <c r="Z82" s="116">
        <v>0</v>
      </c>
      <c r="AA82" s="172"/>
    </row>
    <row r="83" spans="23:27" ht="16.5" thickBot="1" x14ac:dyDescent="0.3">
      <c r="W83" s="114"/>
      <c r="X83" s="173">
        <v>0</v>
      </c>
      <c r="Y83" s="136" t="s">
        <v>202</v>
      </c>
      <c r="Z83" s="137">
        <v>0</v>
      </c>
      <c r="AA83" s="172"/>
    </row>
    <row r="84" spans="23:27" ht="17.25" thickTop="1" thickBot="1" x14ac:dyDescent="0.3">
      <c r="W84" s="142"/>
      <c r="X84" s="165">
        <f>SUM(X79:X83)</f>
        <v>57579.27</v>
      </c>
      <c r="Y84" s="145" t="s">
        <v>232</v>
      </c>
      <c r="Z84" s="144">
        <f>SUM(Z79:Z83)</f>
        <v>57579</v>
      </c>
      <c r="AA84" s="143"/>
    </row>
    <row r="85" spans="23:27" ht="15.75" x14ac:dyDescent="0.25">
      <c r="W85" s="138"/>
      <c r="X85" s="165"/>
      <c r="Y85" s="139"/>
      <c r="Z85" s="140"/>
      <c r="AA85" s="141"/>
    </row>
  </sheetData>
  <sortState ref="O24:T31">
    <sortCondition ref="P24:P31"/>
  </sortState>
  <mergeCells count="12">
    <mergeCell ref="Q3:S3"/>
    <mergeCell ref="D47:E47"/>
    <mergeCell ref="C1:K1"/>
    <mergeCell ref="E4:F4"/>
    <mergeCell ref="I4:L4"/>
    <mergeCell ref="H40:I40"/>
    <mergeCell ref="K40:L40"/>
    <mergeCell ref="D41:E41"/>
    <mergeCell ref="K43:L43"/>
    <mergeCell ref="K44:L44"/>
    <mergeCell ref="K45:L45"/>
    <mergeCell ref="K46:L46"/>
  </mergeCells>
  <pageMargins left="0.70866141732283472" right="0.70866141732283472" top="0.19685039370078741" bottom="0.15748031496062992" header="0.31496062992125984" footer="0.31496062992125984"/>
  <pageSetup scale="75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tabSelected="1" topLeftCell="G1" workbookViewId="0">
      <selection activeCell="I15" sqref="I15"/>
    </sheetView>
  </sheetViews>
  <sheetFormatPr baseColWidth="10" defaultRowHeight="15" x14ac:dyDescent="0.25"/>
  <cols>
    <col min="1" max="1" width="4.7109375" customWidth="1"/>
    <col min="2" max="2" width="12.42578125" style="37" customWidth="1"/>
    <col min="3" max="3" width="16.42578125" style="43" customWidth="1"/>
    <col min="4" max="4" width="9" customWidth="1"/>
    <col min="6" max="6" width="17.85546875" style="43" customWidth="1"/>
    <col min="7" max="7" width="4.85546875" customWidth="1"/>
    <col min="9" max="10" width="13.7109375" style="43" customWidth="1"/>
    <col min="12" max="12" width="17.85546875" bestFit="1" customWidth="1"/>
    <col min="13" max="13" width="22.5703125" style="68" customWidth="1"/>
    <col min="15" max="15" width="11.42578125" style="112"/>
    <col min="16" max="16" width="11.42578125" style="113"/>
    <col min="17" max="17" width="11.42578125" style="102"/>
    <col min="18" max="18" width="14.140625" style="43" bestFit="1" customWidth="1"/>
    <col min="19" max="19" width="17.28515625" style="5" customWidth="1"/>
    <col min="25" max="25" width="17.42578125" style="58" bestFit="1" customWidth="1"/>
    <col min="26" max="26" width="12.5703125" style="5" bestFit="1" customWidth="1"/>
  </cols>
  <sheetData>
    <row r="1" spans="1:26" ht="23.25" x14ac:dyDescent="0.35">
      <c r="C1" s="202" t="s">
        <v>241</v>
      </c>
      <c r="D1" s="202"/>
      <c r="E1" s="202"/>
      <c r="F1" s="202"/>
      <c r="G1" s="202"/>
      <c r="H1" s="202"/>
      <c r="I1" s="202"/>
      <c r="J1" s="202"/>
      <c r="K1" s="202"/>
    </row>
    <row r="2" spans="1:26" ht="15.75" thickBot="1" x14ac:dyDescent="0.3">
      <c r="E2" s="149"/>
      <c r="F2" s="50"/>
    </row>
    <row r="3" spans="1:26" ht="16.5" thickBot="1" x14ac:dyDescent="0.3">
      <c r="C3" s="44" t="s">
        <v>0</v>
      </c>
      <c r="D3" s="3"/>
      <c r="Q3" s="225" t="s">
        <v>240</v>
      </c>
      <c r="R3" s="226"/>
      <c r="S3" s="227"/>
    </row>
    <row r="4" spans="1:26" ht="20.25" thickTop="1" thickBot="1" x14ac:dyDescent="0.35">
      <c r="A4" s="96" t="s">
        <v>2</v>
      </c>
      <c r="B4" s="38"/>
      <c r="C4" s="94">
        <v>174723.71</v>
      </c>
      <c r="D4" s="2"/>
      <c r="E4" s="223" t="s">
        <v>14</v>
      </c>
      <c r="F4" s="224"/>
      <c r="I4" s="205" t="s">
        <v>4</v>
      </c>
      <c r="J4" s="206"/>
      <c r="K4" s="206"/>
      <c r="L4" s="206"/>
      <c r="M4" s="69" t="s">
        <v>18</v>
      </c>
    </row>
    <row r="5" spans="1:26" ht="15.75" thickTop="1" x14ac:dyDescent="0.25">
      <c r="A5" s="21"/>
      <c r="B5" s="39"/>
      <c r="C5" s="91"/>
      <c r="D5" s="22"/>
      <c r="E5" s="26"/>
      <c r="F5" s="92"/>
      <c r="G5" s="23"/>
      <c r="H5" s="24"/>
      <c r="I5" s="100"/>
      <c r="J5" s="87"/>
      <c r="K5" s="34"/>
      <c r="L5" s="34"/>
      <c r="M5" s="95"/>
      <c r="N5" s="80"/>
      <c r="O5" s="150">
        <v>42036</v>
      </c>
      <c r="P5" s="151">
        <v>10771</v>
      </c>
      <c r="Q5" s="152">
        <v>10067.719999999999</v>
      </c>
      <c r="R5" s="105"/>
      <c r="S5" s="103"/>
      <c r="T5" s="153">
        <f t="shared" ref="T5:T40" si="0">Q5-S5</f>
        <v>10067.719999999999</v>
      </c>
      <c r="U5" s="106"/>
      <c r="V5" s="107"/>
      <c r="W5" s="103"/>
      <c r="X5" s="105"/>
      <c r="Y5" s="104"/>
      <c r="Z5" s="108"/>
    </row>
    <row r="6" spans="1:26" x14ac:dyDescent="0.25">
      <c r="A6" s="21"/>
      <c r="B6" s="39"/>
      <c r="C6" s="45"/>
      <c r="D6" s="29"/>
      <c r="E6" s="26"/>
      <c r="F6" s="51"/>
      <c r="G6" s="19"/>
      <c r="H6" s="27"/>
      <c r="I6" s="61"/>
      <c r="J6" s="88"/>
      <c r="K6" s="13" t="s">
        <v>5</v>
      </c>
      <c r="L6" s="20">
        <v>0</v>
      </c>
      <c r="M6" s="70" t="s">
        <v>177</v>
      </c>
      <c r="N6" s="80"/>
      <c r="O6" s="150">
        <v>42036</v>
      </c>
      <c r="P6" s="151">
        <v>10774</v>
      </c>
      <c r="Q6" s="152">
        <v>3650</v>
      </c>
      <c r="R6" s="105"/>
      <c r="S6" s="103"/>
      <c r="T6" s="153">
        <f t="shared" si="0"/>
        <v>3650</v>
      </c>
      <c r="U6" s="106"/>
      <c r="V6" s="109"/>
      <c r="W6" s="103" t="s">
        <v>200</v>
      </c>
      <c r="X6" s="105"/>
      <c r="Y6" s="104" t="s">
        <v>209</v>
      </c>
      <c r="Z6" s="108"/>
    </row>
    <row r="7" spans="1:26" x14ac:dyDescent="0.25">
      <c r="A7" s="21"/>
      <c r="B7" s="39"/>
      <c r="C7" s="45"/>
      <c r="D7" s="32"/>
      <c r="E7" s="26"/>
      <c r="F7" s="51"/>
      <c r="G7" s="23"/>
      <c r="H7" s="27"/>
      <c r="I7" s="61"/>
      <c r="J7" s="88"/>
      <c r="K7" s="13" t="s">
        <v>3</v>
      </c>
      <c r="L7" s="20">
        <v>0</v>
      </c>
      <c r="M7" s="70" t="s">
        <v>178</v>
      </c>
      <c r="N7" s="80"/>
      <c r="O7" s="150">
        <v>42037</v>
      </c>
      <c r="P7" s="151">
        <v>10839</v>
      </c>
      <c r="Q7" s="152">
        <v>9370</v>
      </c>
      <c r="R7" s="105"/>
      <c r="S7" s="103"/>
      <c r="T7" s="154">
        <f t="shared" si="0"/>
        <v>9370</v>
      </c>
      <c r="U7" s="106"/>
      <c r="V7" s="109"/>
      <c r="W7" s="103"/>
      <c r="X7" s="105"/>
      <c r="Y7" s="104"/>
      <c r="Z7" s="110"/>
    </row>
    <row r="8" spans="1:26" ht="15.75" x14ac:dyDescent="0.25">
      <c r="A8" s="21"/>
      <c r="B8" s="39"/>
      <c r="C8" s="45"/>
      <c r="D8" s="22"/>
      <c r="E8" s="26"/>
      <c r="F8" s="51"/>
      <c r="G8" s="23"/>
      <c r="H8" s="27"/>
      <c r="I8" s="61"/>
      <c r="J8" s="88"/>
      <c r="K8" s="13" t="s">
        <v>6</v>
      </c>
      <c r="L8" s="20">
        <v>28750</v>
      </c>
      <c r="M8" s="68" t="s">
        <v>179</v>
      </c>
      <c r="N8" s="80"/>
      <c r="O8" s="150"/>
      <c r="P8" s="151"/>
      <c r="Q8" s="152"/>
      <c r="R8" s="105"/>
      <c r="S8" s="103"/>
      <c r="T8" s="154">
        <f t="shared" si="0"/>
        <v>0</v>
      </c>
      <c r="U8" s="106"/>
      <c r="V8" s="107"/>
      <c r="W8" s="114" t="s">
        <v>201</v>
      </c>
      <c r="X8" s="115" t="s">
        <v>202</v>
      </c>
      <c r="Y8" s="116">
        <v>45595.5</v>
      </c>
      <c r="Z8" s="117"/>
    </row>
    <row r="9" spans="1:26" ht="15.75" x14ac:dyDescent="0.25">
      <c r="A9" s="21"/>
      <c r="B9" s="39"/>
      <c r="C9" s="45"/>
      <c r="D9" s="22"/>
      <c r="E9" s="26"/>
      <c r="F9" s="51"/>
      <c r="G9" s="23"/>
      <c r="H9" s="27"/>
      <c r="I9" s="61"/>
      <c r="J9" s="88"/>
      <c r="K9" s="13" t="s">
        <v>192</v>
      </c>
      <c r="L9" s="20">
        <v>0</v>
      </c>
      <c r="M9" s="70" t="s">
        <v>180</v>
      </c>
      <c r="N9" s="80"/>
      <c r="O9" s="150"/>
      <c r="P9" s="151"/>
      <c r="Q9" s="152"/>
      <c r="R9" s="105"/>
      <c r="S9" s="103"/>
      <c r="T9" s="154">
        <f t="shared" si="0"/>
        <v>0</v>
      </c>
      <c r="W9" s="118" t="s">
        <v>203</v>
      </c>
      <c r="X9" s="119" t="s">
        <v>202</v>
      </c>
      <c r="Y9" s="120">
        <v>2900</v>
      </c>
      <c r="Z9" s="132"/>
    </row>
    <row r="10" spans="1:26" ht="15.75" x14ac:dyDescent="0.25">
      <c r="A10" s="21"/>
      <c r="B10" s="39"/>
      <c r="C10" s="45"/>
      <c r="D10" s="32"/>
      <c r="E10" s="26"/>
      <c r="F10" s="51"/>
      <c r="G10" s="23"/>
      <c r="H10" s="27"/>
      <c r="I10" s="61"/>
      <c r="J10" s="88"/>
      <c r="K10" s="13" t="s">
        <v>193</v>
      </c>
      <c r="L10" s="20">
        <v>0</v>
      </c>
      <c r="M10" s="70" t="s">
        <v>181</v>
      </c>
      <c r="N10" s="80"/>
      <c r="O10" s="150"/>
      <c r="P10" s="151"/>
      <c r="Q10" s="152"/>
      <c r="R10" s="105"/>
      <c r="S10" s="103"/>
      <c r="T10" s="154">
        <f t="shared" si="0"/>
        <v>0</v>
      </c>
      <c r="W10" s="122" t="s">
        <v>203</v>
      </c>
      <c r="X10" s="119" t="s">
        <v>202</v>
      </c>
      <c r="Y10" s="120">
        <v>46700</v>
      </c>
      <c r="Z10" s="132"/>
    </row>
    <row r="11" spans="1:26" ht="15.75" x14ac:dyDescent="0.25">
      <c r="A11" s="21"/>
      <c r="B11" s="39"/>
      <c r="C11" s="45"/>
      <c r="D11" s="32"/>
      <c r="E11" s="26"/>
      <c r="F11" s="51"/>
      <c r="G11" s="23"/>
      <c r="H11" s="27"/>
      <c r="I11" s="62"/>
      <c r="J11" s="88"/>
      <c r="K11" s="13" t="s">
        <v>194</v>
      </c>
      <c r="L11" s="20">
        <v>0</v>
      </c>
      <c r="M11" s="70" t="s">
        <v>182</v>
      </c>
      <c r="N11" s="80"/>
      <c r="O11" s="150"/>
      <c r="P11" s="151"/>
      <c r="Q11" s="152"/>
      <c r="R11" s="105"/>
      <c r="S11" s="103"/>
      <c r="T11" s="154">
        <f t="shared" si="0"/>
        <v>0</v>
      </c>
      <c r="W11" s="122" t="s">
        <v>203</v>
      </c>
      <c r="X11" s="115" t="s">
        <v>202</v>
      </c>
      <c r="Y11" s="116">
        <v>11206</v>
      </c>
      <c r="Z11" s="132"/>
    </row>
    <row r="12" spans="1:26" ht="15.75" x14ac:dyDescent="0.25">
      <c r="A12" s="21"/>
      <c r="B12" s="39"/>
      <c r="C12" s="45"/>
      <c r="D12" s="32"/>
      <c r="E12" s="26"/>
      <c r="F12" s="51"/>
      <c r="G12" s="23"/>
      <c r="H12" s="27"/>
      <c r="I12" s="62"/>
      <c r="J12" s="88"/>
      <c r="K12" s="13" t="s">
        <v>195</v>
      </c>
      <c r="L12" s="20">
        <v>0</v>
      </c>
      <c r="M12" s="70" t="s">
        <v>183</v>
      </c>
      <c r="N12" s="80"/>
      <c r="O12" s="150"/>
      <c r="P12" s="151"/>
      <c r="Q12" s="152"/>
      <c r="R12" s="105"/>
      <c r="S12" s="103"/>
      <c r="T12" s="154">
        <f t="shared" si="0"/>
        <v>0</v>
      </c>
      <c r="W12" s="114" t="s">
        <v>204</v>
      </c>
      <c r="X12" s="115" t="s">
        <v>202</v>
      </c>
      <c r="Y12" s="120">
        <v>6929</v>
      </c>
      <c r="Z12" s="132"/>
    </row>
    <row r="13" spans="1:26" ht="15.75" x14ac:dyDescent="0.25">
      <c r="A13" s="21"/>
      <c r="B13" s="39"/>
      <c r="C13" s="45"/>
      <c r="D13" s="32"/>
      <c r="E13" s="26"/>
      <c r="F13" s="51"/>
      <c r="G13" s="23"/>
      <c r="H13" s="27"/>
      <c r="I13" s="62"/>
      <c r="J13" s="88"/>
      <c r="K13" s="13" t="s">
        <v>120</v>
      </c>
      <c r="L13" s="20">
        <v>0</v>
      </c>
      <c r="M13" s="70" t="s">
        <v>184</v>
      </c>
      <c r="N13" s="80"/>
      <c r="O13" s="150"/>
      <c r="P13" s="151"/>
      <c r="Q13" s="152"/>
      <c r="R13" s="105"/>
      <c r="S13" s="103"/>
      <c r="T13" s="154">
        <f t="shared" si="0"/>
        <v>0</v>
      </c>
      <c r="W13" s="122" t="s">
        <v>206</v>
      </c>
      <c r="X13" s="115" t="s">
        <v>202</v>
      </c>
      <c r="Y13" s="120">
        <v>5839</v>
      </c>
      <c r="Z13" s="132"/>
    </row>
    <row r="14" spans="1:26" ht="15.75" x14ac:dyDescent="0.25">
      <c r="A14" s="21"/>
      <c r="B14" s="39"/>
      <c r="C14" s="45"/>
      <c r="D14" s="29"/>
      <c r="E14" s="26"/>
      <c r="F14" s="51"/>
      <c r="G14" s="23"/>
      <c r="H14" s="27"/>
      <c r="I14" s="62"/>
      <c r="J14" s="88"/>
      <c r="K14" s="35" t="s">
        <v>16</v>
      </c>
      <c r="L14" s="20">
        <v>0</v>
      </c>
      <c r="M14" s="70" t="s">
        <v>185</v>
      </c>
      <c r="N14" s="80"/>
      <c r="O14" s="150"/>
      <c r="P14" s="151"/>
      <c r="Q14" s="152"/>
      <c r="R14" s="105"/>
      <c r="S14" s="103"/>
      <c r="T14" s="154">
        <f t="shared" si="0"/>
        <v>0</v>
      </c>
      <c r="W14" s="122" t="s">
        <v>206</v>
      </c>
      <c r="X14" s="115" t="s">
        <v>202</v>
      </c>
      <c r="Y14" s="120">
        <v>27800</v>
      </c>
      <c r="Z14" s="132"/>
    </row>
    <row r="15" spans="1:26" ht="15.75" x14ac:dyDescent="0.25">
      <c r="A15" s="21"/>
      <c r="B15" s="39"/>
      <c r="C15" s="45"/>
      <c r="D15" s="29"/>
      <c r="E15" s="26"/>
      <c r="F15" s="51"/>
      <c r="G15" s="23"/>
      <c r="H15" s="27"/>
      <c r="I15" s="62"/>
      <c r="J15" s="88"/>
      <c r="K15" s="28" t="s">
        <v>15</v>
      </c>
      <c r="L15" s="20">
        <v>0</v>
      </c>
      <c r="M15" s="70" t="s">
        <v>186</v>
      </c>
      <c r="N15" s="80"/>
      <c r="O15" s="150"/>
      <c r="P15" s="151"/>
      <c r="Q15" s="152"/>
      <c r="R15" s="105"/>
      <c r="S15" s="103"/>
      <c r="T15" s="154">
        <f t="shared" si="0"/>
        <v>0</v>
      </c>
      <c r="W15" s="114" t="s">
        <v>207</v>
      </c>
      <c r="X15" s="115" t="s">
        <v>202</v>
      </c>
      <c r="Y15" s="120">
        <v>1235</v>
      </c>
      <c r="Z15" s="132"/>
    </row>
    <row r="16" spans="1:26" ht="15.75" x14ac:dyDescent="0.25">
      <c r="A16" s="21"/>
      <c r="B16" s="39"/>
      <c r="C16" s="45"/>
      <c r="D16" s="32"/>
      <c r="E16" s="26"/>
      <c r="F16" s="51"/>
      <c r="G16" s="23"/>
      <c r="H16" s="27"/>
      <c r="I16" s="62"/>
      <c r="J16" s="88"/>
      <c r="K16" s="73" t="s">
        <v>52</v>
      </c>
      <c r="L16" s="74">
        <v>0</v>
      </c>
      <c r="M16" s="70" t="s">
        <v>187</v>
      </c>
      <c r="N16" s="80"/>
      <c r="O16" s="150"/>
      <c r="P16" s="151"/>
      <c r="Q16" s="152"/>
      <c r="R16" s="105"/>
      <c r="S16" s="103"/>
      <c r="T16" s="154">
        <f t="shared" si="0"/>
        <v>0</v>
      </c>
      <c r="W16" s="122" t="s">
        <v>205</v>
      </c>
      <c r="X16" s="115" t="s">
        <v>202</v>
      </c>
      <c r="Y16" s="120">
        <v>9400</v>
      </c>
      <c r="Z16" s="132"/>
    </row>
    <row r="17" spans="1:26" ht="15.75" x14ac:dyDescent="0.25">
      <c r="A17" s="21"/>
      <c r="B17" s="39"/>
      <c r="C17" s="45"/>
      <c r="D17" s="29"/>
      <c r="E17" s="26"/>
      <c r="F17" s="51"/>
      <c r="G17" s="23"/>
      <c r="H17" s="27"/>
      <c r="I17" s="62"/>
      <c r="J17" s="88"/>
      <c r="K17" s="28" t="s">
        <v>53</v>
      </c>
      <c r="L17" s="74">
        <v>0</v>
      </c>
      <c r="M17" s="70" t="s">
        <v>188</v>
      </c>
      <c r="N17" s="80"/>
      <c r="O17" s="150"/>
      <c r="P17" s="151"/>
      <c r="Q17" s="152"/>
      <c r="R17" s="105"/>
      <c r="S17" s="108"/>
      <c r="T17" s="154">
        <f t="shared" si="0"/>
        <v>0</v>
      </c>
      <c r="W17" s="122" t="s">
        <v>205</v>
      </c>
      <c r="X17" s="115" t="s">
        <v>202</v>
      </c>
      <c r="Y17" s="120">
        <v>5126</v>
      </c>
      <c r="Z17" s="132"/>
    </row>
    <row r="18" spans="1:26" ht="15.75" x14ac:dyDescent="0.25">
      <c r="A18" s="21"/>
      <c r="B18" s="39"/>
      <c r="C18" s="45"/>
      <c r="D18" s="22"/>
      <c r="E18" s="26"/>
      <c r="F18" s="51"/>
      <c r="G18" s="23"/>
      <c r="H18" s="27"/>
      <c r="I18" s="62"/>
      <c r="J18" s="89"/>
      <c r="K18" s="28" t="s">
        <v>54</v>
      </c>
      <c r="L18" s="75">
        <v>0</v>
      </c>
      <c r="M18" s="70" t="s">
        <v>189</v>
      </c>
      <c r="N18" s="80"/>
      <c r="O18" s="150"/>
      <c r="P18" s="151"/>
      <c r="Q18" s="152"/>
      <c r="R18" s="105"/>
      <c r="S18" s="103"/>
      <c r="T18" s="154">
        <f t="shared" si="0"/>
        <v>0</v>
      </c>
      <c r="W18" s="122" t="s">
        <v>205</v>
      </c>
      <c r="X18" s="115" t="s">
        <v>202</v>
      </c>
      <c r="Y18" s="120">
        <v>689</v>
      </c>
      <c r="Z18" s="132"/>
    </row>
    <row r="19" spans="1:26" ht="15.75" x14ac:dyDescent="0.25">
      <c r="A19" s="21"/>
      <c r="B19" s="39"/>
      <c r="C19" s="45"/>
      <c r="D19" s="29"/>
      <c r="E19" s="26"/>
      <c r="F19" s="51"/>
      <c r="G19" s="23"/>
      <c r="H19" s="27"/>
      <c r="I19" s="62"/>
      <c r="J19" s="88"/>
      <c r="K19" s="28" t="s">
        <v>55</v>
      </c>
      <c r="L19" s="75">
        <v>0</v>
      </c>
      <c r="M19" s="70" t="s">
        <v>190</v>
      </c>
      <c r="N19" s="80"/>
      <c r="O19" s="150"/>
      <c r="P19" s="151"/>
      <c r="Q19" s="152"/>
      <c r="R19" s="105"/>
      <c r="S19" s="103"/>
      <c r="T19" s="154">
        <f t="shared" si="0"/>
        <v>0</v>
      </c>
      <c r="W19" s="122" t="s">
        <v>205</v>
      </c>
      <c r="X19" s="115" t="s">
        <v>202</v>
      </c>
      <c r="Y19" s="120">
        <v>14000</v>
      </c>
      <c r="Z19" s="132"/>
    </row>
    <row r="20" spans="1:26" ht="15.75" x14ac:dyDescent="0.25">
      <c r="A20" s="21"/>
      <c r="B20" s="39"/>
      <c r="C20" s="45"/>
      <c r="D20" s="22"/>
      <c r="E20" s="26"/>
      <c r="F20" s="51"/>
      <c r="G20" s="23"/>
      <c r="H20" s="27"/>
      <c r="I20" s="62"/>
      <c r="J20" s="90"/>
      <c r="K20" s="36" t="s">
        <v>68</v>
      </c>
      <c r="L20" s="55">
        <v>0</v>
      </c>
      <c r="M20" s="70" t="s">
        <v>191</v>
      </c>
      <c r="N20" s="80"/>
      <c r="O20" s="150"/>
      <c r="P20" s="151"/>
      <c r="Q20" s="152"/>
      <c r="R20" s="105"/>
      <c r="S20" s="103"/>
      <c r="T20" s="154">
        <f t="shared" si="0"/>
        <v>0</v>
      </c>
      <c r="W20" s="114" t="s">
        <v>208</v>
      </c>
      <c r="X20" s="115" t="s">
        <v>202</v>
      </c>
      <c r="Y20" s="120">
        <v>4321</v>
      </c>
      <c r="Z20" s="132"/>
    </row>
    <row r="21" spans="1:26" ht="15.75" x14ac:dyDescent="0.25">
      <c r="A21" s="21"/>
      <c r="B21" s="39"/>
      <c r="C21" s="45"/>
      <c r="D21" s="22"/>
      <c r="E21" s="26"/>
      <c r="F21" s="51"/>
      <c r="G21" s="23"/>
      <c r="H21" s="27"/>
      <c r="I21" s="62"/>
      <c r="J21" s="88"/>
      <c r="K21" s="25" t="s">
        <v>99</v>
      </c>
      <c r="L21" s="55">
        <v>0</v>
      </c>
      <c r="M21" s="70" t="s">
        <v>196</v>
      </c>
      <c r="N21" s="80"/>
      <c r="O21" s="150"/>
      <c r="P21" s="151"/>
      <c r="Q21" s="152"/>
      <c r="R21" s="105"/>
      <c r="S21" s="103"/>
      <c r="T21" s="154">
        <f t="shared" si="0"/>
        <v>0</v>
      </c>
      <c r="W21" s="114" t="s">
        <v>208</v>
      </c>
      <c r="X21" s="115" t="s">
        <v>202</v>
      </c>
      <c r="Y21" s="120">
        <v>4300</v>
      </c>
      <c r="Z21" s="132"/>
    </row>
    <row r="22" spans="1:26" x14ac:dyDescent="0.25">
      <c r="A22" s="21"/>
      <c r="B22" s="39"/>
      <c r="C22" s="45"/>
      <c r="D22" s="22"/>
      <c r="E22" s="26"/>
      <c r="F22" s="51"/>
      <c r="G22" s="23"/>
      <c r="H22" s="27"/>
      <c r="I22" s="62"/>
      <c r="J22" s="90"/>
      <c r="K22" s="124" t="s">
        <v>213</v>
      </c>
      <c r="L22" s="55">
        <v>0</v>
      </c>
      <c r="M22" s="70" t="s">
        <v>197</v>
      </c>
      <c r="N22" s="80"/>
      <c r="O22" s="150"/>
      <c r="P22" s="151"/>
      <c r="Q22" s="152"/>
      <c r="R22" s="155"/>
      <c r="S22" s="103"/>
      <c r="T22" s="154">
        <f t="shared" si="0"/>
        <v>0</v>
      </c>
      <c r="W22" s="121"/>
      <c r="X22" s="121"/>
      <c r="Y22" s="123"/>
      <c r="Z22" s="132"/>
    </row>
    <row r="23" spans="1:26" x14ac:dyDescent="0.25">
      <c r="A23" s="21"/>
      <c r="B23" s="39"/>
      <c r="C23" s="45"/>
      <c r="D23" s="22"/>
      <c r="E23" s="26"/>
      <c r="F23" s="51"/>
      <c r="G23" s="23"/>
      <c r="H23" s="27"/>
      <c r="I23" s="62"/>
      <c r="J23" s="88"/>
      <c r="K23" s="11"/>
      <c r="L23" s="55"/>
      <c r="M23" s="70" t="s">
        <v>198</v>
      </c>
      <c r="N23" s="80"/>
      <c r="O23" s="150"/>
      <c r="P23" s="151"/>
      <c r="Q23" s="152"/>
      <c r="R23" s="105"/>
      <c r="S23" s="103"/>
      <c r="T23" s="154">
        <f t="shared" si="0"/>
        <v>0</v>
      </c>
    </row>
    <row r="24" spans="1:26" x14ac:dyDescent="0.25">
      <c r="A24" s="21"/>
      <c r="B24" s="39"/>
      <c r="C24" s="45"/>
      <c r="D24" s="29"/>
      <c r="E24" s="26"/>
      <c r="F24" s="51"/>
      <c r="G24" s="23"/>
      <c r="H24" s="27"/>
      <c r="I24" s="62"/>
      <c r="J24" s="88"/>
      <c r="K24" s="11"/>
      <c r="L24" s="55"/>
      <c r="M24" s="70" t="s">
        <v>199</v>
      </c>
      <c r="N24" s="80"/>
      <c r="O24" s="150"/>
      <c r="P24" s="151"/>
      <c r="Q24" s="152"/>
      <c r="R24" s="105"/>
      <c r="S24" s="103"/>
      <c r="T24" s="154">
        <f t="shared" si="0"/>
        <v>0</v>
      </c>
    </row>
    <row r="25" spans="1:26" x14ac:dyDescent="0.25">
      <c r="A25" s="21"/>
      <c r="B25" s="39"/>
      <c r="C25" s="45"/>
      <c r="D25" s="22"/>
      <c r="E25" s="26"/>
      <c r="F25" s="51"/>
      <c r="G25" s="23"/>
      <c r="H25" s="27"/>
      <c r="I25" s="62"/>
      <c r="J25" s="88"/>
      <c r="K25" s="11"/>
      <c r="L25" s="55"/>
      <c r="M25" s="70" t="s">
        <v>211</v>
      </c>
      <c r="N25" s="80"/>
      <c r="O25" s="150"/>
      <c r="P25" s="151"/>
      <c r="Q25" s="152"/>
      <c r="R25" s="105"/>
      <c r="S25" s="103"/>
      <c r="T25" s="154">
        <f t="shared" si="0"/>
        <v>0</v>
      </c>
    </row>
    <row r="26" spans="1:26" x14ac:dyDescent="0.25">
      <c r="A26" s="21"/>
      <c r="B26" s="39"/>
      <c r="C26" s="45"/>
      <c r="D26" s="29"/>
      <c r="E26" s="26"/>
      <c r="F26" s="51"/>
      <c r="G26" s="23"/>
      <c r="H26" s="27"/>
      <c r="I26" s="62"/>
      <c r="J26" s="88"/>
      <c r="K26" s="11"/>
      <c r="L26" s="55"/>
      <c r="M26" s="70" t="s">
        <v>214</v>
      </c>
      <c r="N26" s="80"/>
      <c r="O26" s="150"/>
      <c r="P26" s="151"/>
      <c r="Q26" s="152"/>
      <c r="R26" s="105"/>
      <c r="S26" s="103"/>
      <c r="T26" s="154">
        <f t="shared" si="0"/>
        <v>0</v>
      </c>
      <c r="W26" s="103" t="s">
        <v>200</v>
      </c>
      <c r="X26" s="105"/>
      <c r="Y26" s="104" t="s">
        <v>220</v>
      </c>
      <c r="Z26" s="108"/>
    </row>
    <row r="27" spans="1:26" x14ac:dyDescent="0.25">
      <c r="A27" s="21"/>
      <c r="B27" s="39"/>
      <c r="C27" s="45"/>
      <c r="D27" s="29"/>
      <c r="E27" s="26"/>
      <c r="F27" s="51"/>
      <c r="G27" s="23"/>
      <c r="H27" s="27"/>
      <c r="I27" s="62"/>
      <c r="J27" s="88"/>
      <c r="K27" s="11"/>
      <c r="L27" s="55"/>
      <c r="M27" s="81" t="s">
        <v>216</v>
      </c>
      <c r="N27" s="80"/>
      <c r="O27" s="150"/>
      <c r="P27" s="151"/>
      <c r="Q27" s="152"/>
      <c r="R27" s="105"/>
      <c r="S27" s="103"/>
      <c r="T27" s="154">
        <f t="shared" si="0"/>
        <v>0</v>
      </c>
      <c r="W27" s="103"/>
      <c r="X27" s="105"/>
      <c r="Y27" s="104"/>
      <c r="Z27" s="110"/>
    </row>
    <row r="28" spans="1:26" ht="15.75" x14ac:dyDescent="0.25">
      <c r="A28" s="21"/>
      <c r="B28" s="39"/>
      <c r="C28" s="45"/>
      <c r="D28" s="29"/>
      <c r="E28" s="26"/>
      <c r="F28" s="51"/>
      <c r="G28" s="23"/>
      <c r="H28" s="27"/>
      <c r="I28" s="62"/>
      <c r="J28" s="88"/>
      <c r="K28" s="11"/>
      <c r="L28" s="55"/>
      <c r="M28" s="68" t="s">
        <v>215</v>
      </c>
      <c r="N28" s="80"/>
      <c r="O28" s="150"/>
      <c r="P28" s="151"/>
      <c r="Q28" s="152"/>
      <c r="R28" s="105"/>
      <c r="S28" s="103"/>
      <c r="T28" s="154">
        <f t="shared" si="0"/>
        <v>0</v>
      </c>
      <c r="W28" s="114" t="s">
        <v>212</v>
      </c>
      <c r="X28" s="115" t="s">
        <v>202</v>
      </c>
      <c r="Y28" s="134">
        <v>28350</v>
      </c>
      <c r="Z28" s="117"/>
    </row>
    <row r="29" spans="1:26" ht="15.75" x14ac:dyDescent="0.25">
      <c r="A29" s="21"/>
      <c r="B29" s="39"/>
      <c r="C29" s="45"/>
      <c r="D29" s="29"/>
      <c r="E29" s="26"/>
      <c r="F29" s="51"/>
      <c r="G29" s="23"/>
      <c r="H29" s="27"/>
      <c r="I29" s="62"/>
      <c r="J29" s="88"/>
      <c r="K29" s="11"/>
      <c r="L29" s="20"/>
      <c r="M29" s="67" t="s">
        <v>218</v>
      </c>
      <c r="N29" s="80"/>
      <c r="O29" s="150"/>
      <c r="P29" s="151"/>
      <c r="Q29" s="152"/>
      <c r="R29" s="155"/>
      <c r="S29" s="103"/>
      <c r="T29" s="154">
        <f t="shared" si="0"/>
        <v>0</v>
      </c>
      <c r="W29" s="130"/>
      <c r="X29" s="131" t="s">
        <v>202</v>
      </c>
      <c r="Y29" s="123">
        <v>4699</v>
      </c>
      <c r="Z29" s="132"/>
    </row>
    <row r="30" spans="1:26" ht="15.75" x14ac:dyDescent="0.25">
      <c r="A30" s="21"/>
      <c r="B30" s="39"/>
      <c r="C30" s="45"/>
      <c r="D30" s="22"/>
      <c r="E30" s="26"/>
      <c r="F30" s="51"/>
      <c r="G30" s="23"/>
      <c r="H30" s="27"/>
      <c r="I30" s="62"/>
      <c r="J30" s="88"/>
      <c r="K30" s="11"/>
      <c r="L30" s="20"/>
      <c r="M30" s="68" t="s">
        <v>217</v>
      </c>
      <c r="N30" s="80"/>
      <c r="O30" s="150"/>
      <c r="P30" s="151"/>
      <c r="Q30" s="152"/>
      <c r="R30" s="105"/>
      <c r="S30" s="108"/>
      <c r="T30" s="154">
        <f t="shared" si="0"/>
        <v>0</v>
      </c>
      <c r="W30" s="114"/>
      <c r="X30" s="131" t="s">
        <v>202</v>
      </c>
      <c r="Y30" s="123">
        <v>28106</v>
      </c>
      <c r="Z30" s="132"/>
    </row>
    <row r="31" spans="1:26" ht="15.75" x14ac:dyDescent="0.25">
      <c r="A31" s="21"/>
      <c r="B31" s="39"/>
      <c r="C31" s="45"/>
      <c r="D31" s="22"/>
      <c r="E31" s="26"/>
      <c r="F31" s="51"/>
      <c r="G31" s="23"/>
      <c r="H31" s="27"/>
      <c r="I31" s="62"/>
      <c r="J31" s="88"/>
      <c r="K31" s="11"/>
      <c r="L31" s="20"/>
      <c r="M31" s="68" t="s">
        <v>219</v>
      </c>
      <c r="N31" s="80"/>
      <c r="O31" s="150"/>
      <c r="P31" s="151"/>
      <c r="Q31" s="152"/>
      <c r="R31" s="156"/>
      <c r="S31" s="103"/>
      <c r="T31" s="154">
        <f t="shared" si="0"/>
        <v>0</v>
      </c>
      <c r="W31" s="114"/>
      <c r="X31" s="115" t="s">
        <v>202</v>
      </c>
      <c r="Y31" s="134">
        <v>7146</v>
      </c>
      <c r="Z31" s="133">
        <f>Y31+Y30+Y29+Y28</f>
        <v>68301</v>
      </c>
    </row>
    <row r="32" spans="1:26" ht="15.75" x14ac:dyDescent="0.25">
      <c r="A32" s="21"/>
      <c r="B32" s="39"/>
      <c r="C32" s="45"/>
      <c r="D32" s="22"/>
      <c r="E32" s="26"/>
      <c r="F32" s="51"/>
      <c r="G32" s="23"/>
      <c r="H32" s="27"/>
      <c r="I32" s="62"/>
      <c r="J32" s="88"/>
      <c r="K32" s="11"/>
      <c r="L32" s="20"/>
      <c r="M32" s="70" t="s">
        <v>228</v>
      </c>
      <c r="N32" s="80"/>
      <c r="O32" s="150"/>
      <c r="P32" s="151"/>
      <c r="Q32" s="152"/>
      <c r="R32" s="105"/>
      <c r="S32" s="103"/>
      <c r="T32" s="154">
        <f t="shared" si="0"/>
        <v>0</v>
      </c>
      <c r="W32" s="114" t="s">
        <v>221</v>
      </c>
      <c r="X32" s="115" t="s">
        <v>202</v>
      </c>
      <c r="Y32" s="123">
        <v>4936.3999999999996</v>
      </c>
      <c r="Z32" s="132"/>
    </row>
    <row r="33" spans="1:27" ht="15.75" x14ac:dyDescent="0.25">
      <c r="A33" s="21"/>
      <c r="B33" s="39"/>
      <c r="C33" s="45"/>
      <c r="D33" s="32"/>
      <c r="E33" s="26"/>
      <c r="F33" s="51"/>
      <c r="G33" s="23"/>
      <c r="H33" s="27"/>
      <c r="I33" s="62"/>
      <c r="J33" s="88"/>
      <c r="K33" s="11"/>
      <c r="L33" s="20"/>
      <c r="M33" s="70" t="s">
        <v>233</v>
      </c>
      <c r="N33" s="80"/>
      <c r="O33" s="150"/>
      <c r="P33" s="151"/>
      <c r="Q33" s="152"/>
      <c r="R33" s="105"/>
      <c r="S33" s="108"/>
      <c r="T33" s="154">
        <f t="shared" si="0"/>
        <v>0</v>
      </c>
      <c r="W33" s="114" t="s">
        <v>222</v>
      </c>
      <c r="X33" s="115" t="s">
        <v>202</v>
      </c>
      <c r="Y33" s="123">
        <v>1783.6</v>
      </c>
      <c r="Z33" s="132"/>
    </row>
    <row r="34" spans="1:27" ht="15.75" x14ac:dyDescent="0.25">
      <c r="A34" s="21"/>
      <c r="B34" s="39"/>
      <c r="C34" s="45"/>
      <c r="D34" s="72"/>
      <c r="E34" s="26"/>
      <c r="F34" s="51"/>
      <c r="G34" s="23"/>
      <c r="H34" s="27"/>
      <c r="I34" s="62"/>
      <c r="J34" s="88"/>
      <c r="K34" s="11"/>
      <c r="L34" s="20"/>
      <c r="M34" s="70"/>
      <c r="N34" s="80"/>
      <c r="O34" s="150"/>
      <c r="P34" s="151"/>
      <c r="Q34" s="157"/>
      <c r="R34" s="105"/>
      <c r="S34" s="108"/>
      <c r="T34" s="154">
        <f t="shared" si="0"/>
        <v>0</v>
      </c>
      <c r="W34" s="114"/>
      <c r="X34" s="115" t="s">
        <v>202</v>
      </c>
      <c r="Y34" s="123">
        <v>4179</v>
      </c>
      <c r="Z34" s="133">
        <f>Y34+Y33</f>
        <v>5962.6</v>
      </c>
    </row>
    <row r="35" spans="1:27" ht="16.5" thickBot="1" x14ac:dyDescent="0.3">
      <c r="A35" s="21"/>
      <c r="B35" s="39"/>
      <c r="C35" s="45"/>
      <c r="D35" s="22"/>
      <c r="E35" s="26"/>
      <c r="F35" s="51"/>
      <c r="G35" s="23"/>
      <c r="H35" s="27"/>
      <c r="I35" s="62"/>
      <c r="J35" s="88"/>
      <c r="K35" s="11"/>
      <c r="L35" s="20"/>
      <c r="M35" s="71"/>
      <c r="O35" s="150"/>
      <c r="P35" s="151"/>
      <c r="Q35" s="152"/>
      <c r="R35" s="155"/>
      <c r="S35" s="103"/>
      <c r="T35" s="154">
        <f t="shared" si="0"/>
        <v>0</v>
      </c>
      <c r="W35" s="114" t="s">
        <v>223</v>
      </c>
      <c r="X35" s="115" t="s">
        <v>202</v>
      </c>
      <c r="Y35" s="123">
        <v>3780</v>
      </c>
      <c r="Z35" s="132"/>
    </row>
    <row r="36" spans="1:27" ht="16.5" thickBot="1" x14ac:dyDescent="0.3">
      <c r="A36" s="15" t="s">
        <v>174</v>
      </c>
      <c r="B36" s="40"/>
      <c r="C36" s="46">
        <v>0</v>
      </c>
      <c r="D36" s="2"/>
      <c r="E36" s="8"/>
      <c r="F36" s="52">
        <v>0</v>
      </c>
      <c r="H36" s="78"/>
      <c r="I36" s="63"/>
      <c r="J36" s="55"/>
      <c r="K36" s="11"/>
      <c r="L36" s="7"/>
      <c r="O36" s="150"/>
      <c r="P36" s="151"/>
      <c r="Q36" s="152"/>
      <c r="R36" s="158"/>
      <c r="S36" s="103"/>
      <c r="T36" s="154">
        <f t="shared" si="0"/>
        <v>0</v>
      </c>
      <c r="W36" s="114"/>
      <c r="X36" s="115" t="s">
        <v>202</v>
      </c>
      <c r="Y36" s="123">
        <v>5195</v>
      </c>
      <c r="Z36" s="132"/>
    </row>
    <row r="37" spans="1:27" ht="16.5" thickBot="1" x14ac:dyDescent="0.3">
      <c r="A37" s="101" t="s">
        <v>92</v>
      </c>
      <c r="B37" s="41"/>
      <c r="C37" s="47">
        <v>0</v>
      </c>
      <c r="D37" s="2"/>
      <c r="E37" s="9"/>
      <c r="F37" s="53">
        <v>0</v>
      </c>
      <c r="H37" s="31"/>
      <c r="I37" s="64"/>
      <c r="J37" s="55"/>
      <c r="K37" s="16"/>
      <c r="L37" s="10"/>
      <c r="O37" s="150"/>
      <c r="P37" s="151"/>
      <c r="Q37" s="152"/>
      <c r="R37" s="156"/>
      <c r="S37" s="103"/>
      <c r="T37" s="154">
        <f t="shared" si="0"/>
        <v>0</v>
      </c>
      <c r="W37" s="114"/>
      <c r="X37" s="115" t="s">
        <v>202</v>
      </c>
      <c r="Y37" s="123">
        <v>55670</v>
      </c>
      <c r="Z37" s="133">
        <f>Y37+Y36+Y35</f>
        <v>64645</v>
      </c>
    </row>
    <row r="38" spans="1:27" ht="15.75" x14ac:dyDescent="0.25">
      <c r="B38" s="42" t="s">
        <v>1</v>
      </c>
      <c r="C38" s="48">
        <f>SUM(C4:C37)</f>
        <v>174723.71</v>
      </c>
      <c r="E38" s="147" t="s">
        <v>1</v>
      </c>
      <c r="F38" s="54">
        <f>SUM(F6:F37)</f>
        <v>0</v>
      </c>
      <c r="H38" s="149" t="s">
        <v>1</v>
      </c>
      <c r="I38" s="58">
        <f>SUM(I5:I37)</f>
        <v>0</v>
      </c>
      <c r="J38" s="58"/>
      <c r="K38" s="17" t="s">
        <v>1</v>
      </c>
      <c r="L38" s="4">
        <f t="shared" ref="L38" si="1">SUM(L5:L37)</f>
        <v>28750</v>
      </c>
      <c r="O38" s="150"/>
      <c r="P38" s="151"/>
      <c r="Q38" s="152"/>
      <c r="R38" s="156"/>
      <c r="S38" s="103"/>
      <c r="T38" s="154">
        <f t="shared" si="0"/>
        <v>0</v>
      </c>
      <c r="W38" s="114" t="s">
        <v>224</v>
      </c>
      <c r="X38" s="115" t="s">
        <v>202</v>
      </c>
      <c r="Y38" s="123">
        <v>57202</v>
      </c>
      <c r="Z38" s="132"/>
    </row>
    <row r="39" spans="1:27" ht="15.75" x14ac:dyDescent="0.25">
      <c r="O39" s="150"/>
      <c r="P39" s="151"/>
      <c r="Q39" s="152"/>
      <c r="R39" s="156"/>
      <c r="S39" s="103"/>
      <c r="T39" s="154">
        <f t="shared" si="0"/>
        <v>0</v>
      </c>
      <c r="W39" s="114"/>
      <c r="X39" s="115" t="s">
        <v>202</v>
      </c>
      <c r="Y39" s="123">
        <v>4757</v>
      </c>
      <c r="Z39" s="132"/>
    </row>
    <row r="40" spans="1:27" ht="15.75" x14ac:dyDescent="0.25">
      <c r="A40" s="5"/>
      <c r="C40" s="49">
        <v>0</v>
      </c>
      <c r="D40" s="13"/>
      <c r="E40" s="13"/>
      <c r="F40" s="55"/>
      <c r="H40" s="207" t="s">
        <v>7</v>
      </c>
      <c r="I40" s="208"/>
      <c r="J40" s="148"/>
      <c r="K40" s="209">
        <f>I38+L38</f>
        <v>28750</v>
      </c>
      <c r="L40" s="210"/>
      <c r="O40" s="150"/>
      <c r="P40" s="151"/>
      <c r="Q40" s="152"/>
      <c r="R40" s="156"/>
      <c r="S40" s="103"/>
      <c r="T40" s="154">
        <f t="shared" si="0"/>
        <v>0</v>
      </c>
      <c r="W40" s="114"/>
      <c r="X40" s="115" t="s">
        <v>202</v>
      </c>
      <c r="Y40" s="123">
        <v>42070</v>
      </c>
      <c r="Z40" s="133">
        <f>Y40+Y39+Y38</f>
        <v>104029</v>
      </c>
    </row>
    <row r="41" spans="1:27" ht="15.75" x14ac:dyDescent="0.25">
      <c r="D41" s="201" t="s">
        <v>8</v>
      </c>
      <c r="E41" s="201"/>
      <c r="F41" s="56">
        <f>F38-K40</f>
        <v>-28750</v>
      </c>
      <c r="I41" s="65"/>
      <c r="J41" s="65"/>
      <c r="S41" s="111">
        <v>0</v>
      </c>
      <c r="W41" s="114" t="s">
        <v>225</v>
      </c>
      <c r="X41" s="115" t="s">
        <v>202</v>
      </c>
      <c r="Y41" s="123">
        <v>10187</v>
      </c>
      <c r="Z41" s="132"/>
    </row>
    <row r="42" spans="1:27" ht="16.5" thickBot="1" x14ac:dyDescent="0.3">
      <c r="D42" s="18"/>
      <c r="E42" s="18" t="s">
        <v>0</v>
      </c>
      <c r="F42" s="57">
        <f>-C38</f>
        <v>-174723.71</v>
      </c>
      <c r="S42" s="111">
        <v>0</v>
      </c>
      <c r="W42" s="121"/>
      <c r="X42" s="115" t="s">
        <v>202</v>
      </c>
      <c r="Y42" s="123">
        <v>5367</v>
      </c>
      <c r="Z42" s="132"/>
    </row>
    <row r="43" spans="1:27" ht="16.5" thickTop="1" x14ac:dyDescent="0.25">
      <c r="C43" s="43" t="s">
        <v>12</v>
      </c>
      <c r="E43" s="5" t="s">
        <v>10</v>
      </c>
      <c r="F43" s="58">
        <f>SUM(F41:F42)</f>
        <v>-203473.71</v>
      </c>
      <c r="I43" s="211"/>
      <c r="J43" s="211"/>
      <c r="K43" s="211"/>
      <c r="L43" s="2"/>
      <c r="S43" s="111">
        <v>0</v>
      </c>
      <c r="W43" s="121"/>
      <c r="X43" s="115" t="s">
        <v>202</v>
      </c>
      <c r="Y43" s="123">
        <v>4000</v>
      </c>
      <c r="Z43" s="132"/>
    </row>
    <row r="44" spans="1:27" ht="16.5" thickBot="1" x14ac:dyDescent="0.3">
      <c r="D44" s="200" t="s">
        <v>9</v>
      </c>
      <c r="E44" s="200"/>
      <c r="F44" s="59">
        <v>174723.71</v>
      </c>
      <c r="I44" s="212"/>
      <c r="J44" s="212"/>
      <c r="K44" s="212"/>
      <c r="L44" s="33"/>
      <c r="O44" s="125"/>
      <c r="P44" s="126"/>
      <c r="Q44" s="128"/>
      <c r="R44" s="57"/>
      <c r="S44" s="129">
        <v>0</v>
      </c>
      <c r="W44" s="121"/>
      <c r="X44" s="115" t="s">
        <v>202</v>
      </c>
      <c r="Y44" s="123">
        <v>37200</v>
      </c>
      <c r="Z44" s="132"/>
    </row>
    <row r="45" spans="1:27" ht="16.5" thickTop="1" x14ac:dyDescent="0.25">
      <c r="E45" s="6" t="s">
        <v>11</v>
      </c>
      <c r="F45" s="48">
        <f>F44+F43</f>
        <v>-28750</v>
      </c>
      <c r="I45" s="213" t="s">
        <v>13</v>
      </c>
      <c r="J45" s="214"/>
      <c r="K45" s="214"/>
      <c r="L45" s="217">
        <f>F45+L44</f>
        <v>-28750</v>
      </c>
      <c r="Q45" s="58"/>
      <c r="R45" s="58">
        <f t="shared" ref="R45:S45" si="2">SUM(R5:R44)</f>
        <v>0</v>
      </c>
      <c r="S45" s="58">
        <f t="shared" si="2"/>
        <v>0</v>
      </c>
      <c r="W45" s="121"/>
      <c r="X45" s="115" t="s">
        <v>202</v>
      </c>
      <c r="Y45" s="123">
        <v>4174</v>
      </c>
      <c r="Z45" s="132"/>
    </row>
    <row r="46" spans="1:27" ht="16.5" thickBot="1" x14ac:dyDescent="0.3">
      <c r="D46" s="199"/>
      <c r="E46" s="199"/>
      <c r="F46" s="55"/>
      <c r="I46" s="215"/>
      <c r="J46" s="216"/>
      <c r="K46" s="216"/>
      <c r="L46" s="218"/>
      <c r="W46" s="121"/>
      <c r="X46" s="115" t="s">
        <v>202</v>
      </c>
      <c r="Y46" s="123">
        <v>2150</v>
      </c>
      <c r="Z46" s="133">
        <f>Y46+Y45+Y44+Y43+Y42+Y41</f>
        <v>63078</v>
      </c>
    </row>
    <row r="47" spans="1:27" ht="16.5" thickTop="1" x14ac:dyDescent="0.25">
      <c r="W47" s="132" t="s">
        <v>226</v>
      </c>
      <c r="X47" s="115" t="s">
        <v>202</v>
      </c>
      <c r="Y47" s="123">
        <v>4796</v>
      </c>
      <c r="Z47" s="132"/>
    </row>
    <row r="48" spans="1:27" ht="15.75" x14ac:dyDescent="0.25">
      <c r="W48" s="121"/>
      <c r="X48" s="115" t="s">
        <v>202</v>
      </c>
      <c r="Y48" s="123">
        <v>9750</v>
      </c>
      <c r="Z48" s="133">
        <f>Y48+Y47</f>
        <v>14546</v>
      </c>
      <c r="AA48" s="5" t="s">
        <v>227</v>
      </c>
    </row>
    <row r="49" spans="22:26" customFormat="1" ht="15.75" x14ac:dyDescent="0.25">
      <c r="W49" s="121"/>
      <c r="X49" s="115" t="s">
        <v>202</v>
      </c>
      <c r="Y49" s="123">
        <v>0</v>
      </c>
      <c r="Z49" s="132"/>
    </row>
    <row r="50" spans="22:26" customFormat="1" ht="15.75" x14ac:dyDescent="0.25">
      <c r="W50" s="121"/>
      <c r="X50" s="115" t="s">
        <v>202</v>
      </c>
      <c r="Y50" s="123">
        <v>0</v>
      </c>
      <c r="Z50" s="132"/>
    </row>
    <row r="51" spans="22:26" customFormat="1" ht="18.75" x14ac:dyDescent="0.3">
      <c r="Y51" s="135">
        <f>SUM(Y28:Y50)</f>
        <v>325498</v>
      </c>
      <c r="Z51" s="5"/>
    </row>
    <row r="55" spans="22:26" customFormat="1" x14ac:dyDescent="0.25">
      <c r="W55" s="103" t="s">
        <v>200</v>
      </c>
      <c r="X55" s="105"/>
      <c r="Y55" s="104" t="s">
        <v>229</v>
      </c>
      <c r="Z55" s="108"/>
    </row>
    <row r="56" spans="22:26" customFormat="1" x14ac:dyDescent="0.25">
      <c r="W56" s="103"/>
      <c r="X56" s="105"/>
      <c r="Y56" s="104"/>
      <c r="Z56" s="110"/>
    </row>
    <row r="57" spans="22:26" customFormat="1" ht="15.75" x14ac:dyDescent="0.25">
      <c r="W57" s="114" t="s">
        <v>226</v>
      </c>
      <c r="X57" s="115" t="s">
        <v>202</v>
      </c>
      <c r="Y57" s="116">
        <v>22645</v>
      </c>
      <c r="Z57" s="117"/>
    </row>
    <row r="58" spans="22:26" customFormat="1" ht="15.75" x14ac:dyDescent="0.25">
      <c r="W58" s="130" t="s">
        <v>230</v>
      </c>
      <c r="X58" s="119" t="s">
        <v>202</v>
      </c>
      <c r="Y58" s="120">
        <v>5550</v>
      </c>
      <c r="Z58" s="132"/>
    </row>
    <row r="59" spans="22:26" customFormat="1" ht="15.75" x14ac:dyDescent="0.25">
      <c r="W59" s="114" t="s">
        <v>231</v>
      </c>
      <c r="X59" s="119" t="s">
        <v>202</v>
      </c>
      <c r="Y59" s="120">
        <v>6029.6</v>
      </c>
      <c r="Z59" s="132"/>
    </row>
    <row r="60" spans="22:26" customFormat="1" ht="15.75" x14ac:dyDescent="0.25">
      <c r="W60" s="114" t="s">
        <v>230</v>
      </c>
      <c r="X60" s="115" t="s">
        <v>202</v>
      </c>
      <c r="Y60" s="116">
        <v>98.9</v>
      </c>
      <c r="Z60" s="132"/>
    </row>
    <row r="61" spans="22:26" customFormat="1" ht="16.5" thickBot="1" x14ac:dyDescent="0.3">
      <c r="W61" s="114"/>
      <c r="X61" s="136" t="s">
        <v>202</v>
      </c>
      <c r="Y61" s="137">
        <v>0</v>
      </c>
      <c r="Z61" s="132"/>
    </row>
    <row r="62" spans="22:26" customFormat="1" ht="16.5" thickBot="1" x14ac:dyDescent="0.3">
      <c r="W62" s="142"/>
      <c r="X62" s="145" t="s">
        <v>232</v>
      </c>
      <c r="Y62" s="144">
        <f>SUM(Y57:Y61)</f>
        <v>34323.5</v>
      </c>
      <c r="Z62" s="143"/>
    </row>
    <row r="63" spans="22:26" customFormat="1" ht="15.75" x14ac:dyDescent="0.25">
      <c r="V63" s="13"/>
      <c r="W63" s="138"/>
      <c r="X63" s="139"/>
      <c r="Y63" s="140"/>
      <c r="Z63" s="141"/>
    </row>
    <row r="64" spans="22:26" customFormat="1" ht="15.75" x14ac:dyDescent="0.25">
      <c r="V64" s="13"/>
      <c r="W64" s="138"/>
      <c r="X64" s="139"/>
      <c r="Y64" s="140"/>
      <c r="Z64" s="141"/>
    </row>
    <row r="65" spans="22:26" customFormat="1" ht="15.75" x14ac:dyDescent="0.25">
      <c r="V65" s="13"/>
      <c r="W65" s="138"/>
      <c r="X65" s="139"/>
      <c r="Y65" s="140"/>
      <c r="Z65" s="141"/>
    </row>
    <row r="66" spans="22:26" customFormat="1" x14ac:dyDescent="0.25">
      <c r="W66" s="103" t="s">
        <v>200</v>
      </c>
      <c r="X66" s="105"/>
      <c r="Y66" s="146" t="s">
        <v>235</v>
      </c>
      <c r="Z66" s="108"/>
    </row>
    <row r="67" spans="22:26" customFormat="1" x14ac:dyDescent="0.25">
      <c r="W67" s="103"/>
      <c r="X67" s="105"/>
      <c r="Y67" s="104"/>
      <c r="Z67" s="110"/>
    </row>
    <row r="68" spans="22:26" customFormat="1" ht="15.75" x14ac:dyDescent="0.25">
      <c r="W68" s="114" t="s">
        <v>234</v>
      </c>
      <c r="X68" s="115" t="s">
        <v>202</v>
      </c>
      <c r="Y68" s="116">
        <v>21950</v>
      </c>
      <c r="Z68" s="117"/>
    </row>
    <row r="69" spans="22:26" customFormat="1" ht="15.75" x14ac:dyDescent="0.25">
      <c r="W69" s="130" t="s">
        <v>230</v>
      </c>
      <c r="X69" s="119" t="s">
        <v>202</v>
      </c>
      <c r="Y69" s="120">
        <v>5956.5</v>
      </c>
      <c r="Z69" s="132"/>
    </row>
    <row r="70" spans="22:26" customFormat="1" ht="15.75" x14ac:dyDescent="0.25">
      <c r="W70" s="114" t="s">
        <v>230</v>
      </c>
      <c r="X70" s="119" t="s">
        <v>202</v>
      </c>
      <c r="Y70" s="120">
        <v>5054</v>
      </c>
      <c r="Z70" s="132"/>
    </row>
    <row r="71" spans="22:26" customFormat="1" ht="15.75" x14ac:dyDescent="0.25">
      <c r="W71" s="114"/>
      <c r="X71" s="115" t="s">
        <v>202</v>
      </c>
      <c r="Y71" s="116">
        <v>0</v>
      </c>
      <c r="Z71" s="132"/>
    </row>
    <row r="72" spans="22:26" customFormat="1" ht="16.5" thickBot="1" x14ac:dyDescent="0.3">
      <c r="W72" s="114"/>
      <c r="X72" s="136" t="s">
        <v>202</v>
      </c>
      <c r="Y72" s="137">
        <v>0</v>
      </c>
      <c r="Z72" s="132"/>
    </row>
    <row r="73" spans="22:26" customFormat="1" ht="16.5" thickBot="1" x14ac:dyDescent="0.3">
      <c r="W73" s="142"/>
      <c r="X73" s="145" t="s">
        <v>232</v>
      </c>
      <c r="Y73" s="144">
        <f>SUM(Y68:Y72)</f>
        <v>32960.5</v>
      </c>
      <c r="Z73" s="143"/>
    </row>
    <row r="74" spans="22:26" customFormat="1" ht="15.75" x14ac:dyDescent="0.25">
      <c r="V74" s="13"/>
      <c r="W74" s="138"/>
      <c r="X74" s="139"/>
      <c r="Y74" s="140"/>
      <c r="Z74" s="141"/>
    </row>
  </sheetData>
  <mergeCells count="13">
    <mergeCell ref="L45:L46"/>
    <mergeCell ref="D46:E46"/>
    <mergeCell ref="C1:K1"/>
    <mergeCell ref="Q3:S3"/>
    <mergeCell ref="E4:F4"/>
    <mergeCell ref="I4:L4"/>
    <mergeCell ref="H40:I40"/>
    <mergeCell ref="K40:L40"/>
    <mergeCell ref="D41:E41"/>
    <mergeCell ref="I43:K43"/>
    <mergeCell ref="D44:E44"/>
    <mergeCell ref="I44:K44"/>
    <mergeCell ref="I45:K4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OCTUBRE 2014 </vt:lpstr>
      <vt:lpstr>NOVIEMBRE 2014</vt:lpstr>
      <vt:lpstr>DICIEMBRE  2014</vt:lpstr>
      <vt:lpstr>ENERO 2015</vt:lpstr>
      <vt:lpstr>FEBRERO 2015</vt:lpstr>
      <vt:lpstr>Hoja4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2015-02-06T16:05:49Z</cp:lastPrinted>
  <dcterms:created xsi:type="dcterms:W3CDTF">2009-02-04T18:28:43Z</dcterms:created>
  <dcterms:modified xsi:type="dcterms:W3CDTF">2015-03-02T20:53:07Z</dcterms:modified>
</cp:coreProperties>
</file>