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860" windowWidth="15390" windowHeight="5895" tabRatio="599"/>
  </bookViews>
  <sheets>
    <sheet name="COMPRAS DEL MES " sheetId="38" r:id="rId1"/>
    <sheet name="PIERNA" sheetId="1" r:id="rId2"/>
    <sheet name="CHULETA COMBO" sheetId="99" r:id="rId3"/>
    <sheet name="ARRACHERA " sheetId="85" r:id="rId4"/>
    <sheet name="NANA" sheetId="111" r:id="rId5"/>
    <sheet name="BUCHE" sheetId="3" r:id="rId6"/>
    <sheet name="CONTRA SWIFT      NATIONAL   " sheetId="57" r:id="rId7"/>
    <sheet name="CORBATA SEABOARD" sheetId="105" r:id="rId8"/>
    <sheet name="CORBATA SMITHFIELD" sheetId="108" r:id="rId9"/>
    <sheet name="CUERO BELLY FARM" sheetId="8" r:id="rId10"/>
    <sheet name="MENUDO EXCELL   I B P" sheetId="40" r:id="rId11"/>
    <sheet name="ESP. CARNERO" sheetId="54" r:id="rId12"/>
    <sheet name="SESOS COPA" sheetId="14" r:id="rId13"/>
    <sheet name="SESOS MARQUETA" sheetId="106" r:id="rId14"/>
    <sheet name="FILETE BASA" sheetId="65" r:id="rId15"/>
    <sheet name="LENGUA DE RES" sheetId="72" r:id="rId16"/>
    <sheet name="PAVO ENTERO" sheetId="94" r:id="rId17"/>
    <sheet name="Hoja5" sheetId="96" r:id="rId18"/>
    <sheet name="Hoja2" sheetId="107" r:id="rId19"/>
  </sheets>
  <calcPr calcId="144525"/>
  <fileRecoveryPr autoRecover="0"/>
</workbook>
</file>

<file path=xl/calcChain.xml><?xml version="1.0" encoding="utf-8"?>
<calcChain xmlns="http://schemas.openxmlformats.org/spreadsheetml/2006/main">
  <c r="M39" i="40" l="1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C77" i="57" l="1"/>
  <c r="F47" i="57" l="1"/>
  <c r="O27" i="57" l="1"/>
  <c r="M8" i="65" l="1"/>
  <c r="O8" i="65" s="1"/>
  <c r="M9" i="65"/>
  <c r="O9" i="65"/>
  <c r="M10" i="65"/>
  <c r="O10" i="65"/>
  <c r="M11" i="65"/>
  <c r="O11" i="65"/>
  <c r="M12" i="65"/>
  <c r="O12" i="65"/>
  <c r="M13" i="65"/>
  <c r="O13" i="65"/>
  <c r="M14" i="65"/>
  <c r="O14" i="65"/>
  <c r="M15" i="65"/>
  <c r="O15" i="65"/>
  <c r="X8" i="99"/>
  <c r="X9" i="99"/>
  <c r="D69" i="54" l="1"/>
  <c r="M14" i="57" l="1"/>
  <c r="F33" i="57" l="1"/>
  <c r="F34" i="57"/>
  <c r="F35" i="57"/>
  <c r="F58" i="105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A1" i="108"/>
  <c r="F77" i="108" l="1"/>
  <c r="E82" i="108" s="1"/>
  <c r="G6" i="108" l="1"/>
  <c r="H6" i="108" s="1"/>
  <c r="C57" i="3"/>
  <c r="E60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D57" i="3" l="1"/>
  <c r="F8" i="3"/>
  <c r="F57" i="3" s="1"/>
  <c r="T15" i="38"/>
  <c r="E62" i="3" l="1"/>
  <c r="G5" i="3"/>
  <c r="H5" i="3" s="1"/>
  <c r="S65" i="38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/>
  <c r="Q1" i="3" l="1"/>
  <c r="N60" i="3"/>
  <c r="L57" i="3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M57" i="3" s="1"/>
  <c r="Q1" i="65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71" i="65"/>
  <c r="Q1" i="85"/>
  <c r="M32" i="85"/>
  <c r="L32" i="85"/>
  <c r="N35" i="85" s="1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O32" i="85" s="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6" i="57"/>
  <c r="O25" i="57"/>
  <c r="O24" i="57"/>
  <c r="O23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J1" i="14"/>
  <c r="S1" i="99"/>
  <c r="P32" i="1"/>
  <c r="P33" i="1" s="1"/>
  <c r="N32" i="1"/>
  <c r="R5" i="1"/>
  <c r="O77" i="57" l="1"/>
  <c r="N82" i="57" s="1"/>
  <c r="O8" i="3"/>
  <c r="O57" i="3" s="1"/>
  <c r="O71" i="65"/>
  <c r="N37" i="85"/>
  <c r="P5" i="85"/>
  <c r="Q5" i="85" s="1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" i="85"/>
  <c r="P6" i="57" l="1"/>
  <c r="Q6" i="57" s="1"/>
  <c r="N62" i="3"/>
  <c r="P5" i="3"/>
  <c r="Q5" i="3" s="1"/>
  <c r="N74" i="65"/>
  <c r="P5" i="65"/>
  <c r="Q5" i="65" s="1"/>
  <c r="NC32" i="1"/>
  <c r="T60" i="38" l="1"/>
  <c r="T61" i="38"/>
  <c r="T62" i="38"/>
  <c r="T63" i="38"/>
  <c r="T79" i="38"/>
  <c r="T80" i="38"/>
  <c r="T81" i="38"/>
  <c r="T57" i="38" l="1"/>
  <c r="T58" i="38"/>
  <c r="T59" i="38"/>
  <c r="I76" i="38" l="1"/>
  <c r="L90" i="14" l="1"/>
  <c r="N91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X27" i="99"/>
  <c r="X28" i="99"/>
  <c r="X29" i="99"/>
  <c r="X30" i="99"/>
  <c r="X31" i="99"/>
  <c r="X32" i="99"/>
  <c r="X33" i="99"/>
  <c r="X34" i="99"/>
  <c r="X35" i="99"/>
  <c r="X36" i="99"/>
  <c r="X37" i="99"/>
  <c r="X38" i="99"/>
  <c r="X39" i="99"/>
  <c r="X40" i="99"/>
  <c r="X41" i="99"/>
  <c r="X42" i="99"/>
  <c r="X43" i="99"/>
  <c r="X44" i="99"/>
  <c r="X45" i="99"/>
  <c r="X46" i="99"/>
  <c r="X47" i="99"/>
  <c r="X48" i="99"/>
  <c r="X49" i="99"/>
  <c r="X50" i="99"/>
  <c r="X51" i="99"/>
  <c r="X52" i="99"/>
  <c r="X53" i="99"/>
  <c r="X54" i="99"/>
  <c r="X55" i="99"/>
  <c r="X56" i="99"/>
  <c r="X57" i="99"/>
  <c r="X58" i="99"/>
  <c r="X59" i="99"/>
  <c r="X60" i="99"/>
  <c r="X61" i="99"/>
  <c r="X62" i="99"/>
  <c r="X63" i="99"/>
  <c r="X65" i="99"/>
  <c r="X10" i="99"/>
  <c r="X11" i="99"/>
  <c r="X12" i="99"/>
  <c r="X13" i="99"/>
  <c r="X14" i="99"/>
  <c r="X15" i="99"/>
  <c r="X16" i="99"/>
  <c r="X17" i="99"/>
  <c r="X18" i="99"/>
  <c r="X19" i="99"/>
  <c r="X20" i="99"/>
  <c r="X21" i="99"/>
  <c r="X22" i="99"/>
  <c r="X23" i="99"/>
  <c r="X24" i="99"/>
  <c r="X25" i="99"/>
  <c r="X26" i="99"/>
  <c r="V65" i="99"/>
  <c r="U65" i="99"/>
  <c r="C90" i="106"/>
  <c r="E91" i="106" s="1"/>
  <c r="D89" i="106"/>
  <c r="F89" i="106" s="1"/>
  <c r="D88" i="106"/>
  <c r="F88" i="106" s="1"/>
  <c r="D87" i="106"/>
  <c r="F87" i="106" s="1"/>
  <c r="D86" i="106"/>
  <c r="F86" i="106" s="1"/>
  <c r="D85" i="106"/>
  <c r="F85" i="106" s="1"/>
  <c r="D84" i="106"/>
  <c r="F84" i="106" s="1"/>
  <c r="D83" i="106"/>
  <c r="F83" i="106" s="1"/>
  <c r="D82" i="106"/>
  <c r="F82" i="106" s="1"/>
  <c r="D81" i="106"/>
  <c r="F81" i="106" s="1"/>
  <c r="D80" i="106"/>
  <c r="F80" i="106" s="1"/>
  <c r="D79" i="106"/>
  <c r="F79" i="106" s="1"/>
  <c r="D78" i="106"/>
  <c r="F78" i="106" s="1"/>
  <c r="D77" i="106"/>
  <c r="F77" i="106" s="1"/>
  <c r="D76" i="106"/>
  <c r="F76" i="106" s="1"/>
  <c r="D75" i="106"/>
  <c r="F75" i="106" s="1"/>
  <c r="D74" i="106"/>
  <c r="F74" i="106" s="1"/>
  <c r="D73" i="106"/>
  <c r="F73" i="106" s="1"/>
  <c r="D72" i="106"/>
  <c r="F72" i="106" s="1"/>
  <c r="D71" i="106"/>
  <c r="F71" i="106" s="1"/>
  <c r="D70" i="106"/>
  <c r="F70" i="106" s="1"/>
  <c r="D69" i="106"/>
  <c r="F69" i="106" s="1"/>
  <c r="D68" i="106"/>
  <c r="F68" i="106" s="1"/>
  <c r="D67" i="106"/>
  <c r="F67" i="106" s="1"/>
  <c r="D66" i="106"/>
  <c r="F66" i="106" s="1"/>
  <c r="D65" i="106"/>
  <c r="F65" i="106" s="1"/>
  <c r="D64" i="106"/>
  <c r="F64" i="106" s="1"/>
  <c r="D63" i="106"/>
  <c r="F63" i="106" s="1"/>
  <c r="D62" i="106"/>
  <c r="F62" i="106" s="1"/>
  <c r="D61" i="106"/>
  <c r="F61" i="106" s="1"/>
  <c r="D60" i="106"/>
  <c r="F60" i="106" s="1"/>
  <c r="D59" i="106"/>
  <c r="F59" i="106" s="1"/>
  <c r="D58" i="106"/>
  <c r="F58" i="106" s="1"/>
  <c r="D57" i="106"/>
  <c r="F57" i="106" s="1"/>
  <c r="D56" i="106"/>
  <c r="F56" i="106" s="1"/>
  <c r="D55" i="106"/>
  <c r="F55" i="106" s="1"/>
  <c r="D54" i="106"/>
  <c r="F54" i="106" s="1"/>
  <c r="D53" i="106"/>
  <c r="F53" i="106" s="1"/>
  <c r="D52" i="106"/>
  <c r="F52" i="106" s="1"/>
  <c r="D51" i="106"/>
  <c r="F51" i="106" s="1"/>
  <c r="D50" i="106"/>
  <c r="F50" i="106" s="1"/>
  <c r="D49" i="106"/>
  <c r="F49" i="106" s="1"/>
  <c r="D48" i="106"/>
  <c r="F48" i="106" s="1"/>
  <c r="D47" i="106"/>
  <c r="F47" i="106" s="1"/>
  <c r="D46" i="106"/>
  <c r="F46" i="106" s="1"/>
  <c r="D45" i="106"/>
  <c r="F45" i="106" s="1"/>
  <c r="D44" i="106"/>
  <c r="F44" i="106" s="1"/>
  <c r="D43" i="106"/>
  <c r="F43" i="106" s="1"/>
  <c r="D42" i="106"/>
  <c r="F42" i="106" s="1"/>
  <c r="D41" i="106"/>
  <c r="F41" i="106" s="1"/>
  <c r="D40" i="106"/>
  <c r="F40" i="106" s="1"/>
  <c r="D39" i="106"/>
  <c r="F39" i="106" s="1"/>
  <c r="D38" i="106"/>
  <c r="F38" i="106" s="1"/>
  <c r="D37" i="106"/>
  <c r="F37" i="106" s="1"/>
  <c r="D36" i="106"/>
  <c r="F36" i="106" s="1"/>
  <c r="D35" i="106"/>
  <c r="F35" i="106" s="1"/>
  <c r="D34" i="106"/>
  <c r="F34" i="106" s="1"/>
  <c r="D33" i="106"/>
  <c r="F33" i="106" s="1"/>
  <c r="D32" i="106"/>
  <c r="F32" i="106" s="1"/>
  <c r="D31" i="106"/>
  <c r="F31" i="106" s="1"/>
  <c r="D30" i="106"/>
  <c r="F30" i="106" s="1"/>
  <c r="D29" i="106"/>
  <c r="F29" i="106" s="1"/>
  <c r="D28" i="106"/>
  <c r="F28" i="106" s="1"/>
  <c r="D27" i="106"/>
  <c r="F27" i="106" s="1"/>
  <c r="D26" i="106"/>
  <c r="F26" i="106" s="1"/>
  <c r="D25" i="106"/>
  <c r="F25" i="106" s="1"/>
  <c r="D24" i="106"/>
  <c r="F24" i="106" s="1"/>
  <c r="D23" i="106"/>
  <c r="F23" i="106" s="1"/>
  <c r="D22" i="106"/>
  <c r="F22" i="106" s="1"/>
  <c r="D21" i="106"/>
  <c r="F21" i="106" s="1"/>
  <c r="D20" i="106"/>
  <c r="F20" i="106" s="1"/>
  <c r="D19" i="106"/>
  <c r="F19" i="106" s="1"/>
  <c r="D18" i="106"/>
  <c r="F18" i="106" s="1"/>
  <c r="D17" i="106"/>
  <c r="F17" i="106" s="1"/>
  <c r="D16" i="106"/>
  <c r="F16" i="106" s="1"/>
  <c r="D15" i="106"/>
  <c r="F15" i="106" s="1"/>
  <c r="D14" i="106"/>
  <c r="F14" i="106" s="1"/>
  <c r="D13" i="106"/>
  <c r="F13" i="106" s="1"/>
  <c r="D12" i="106"/>
  <c r="F12" i="106" s="1"/>
  <c r="D11" i="106"/>
  <c r="F11" i="106" s="1"/>
  <c r="D10" i="106"/>
  <c r="F10" i="106" s="1"/>
  <c r="D9" i="106"/>
  <c r="F9" i="106" s="1"/>
  <c r="D8" i="106"/>
  <c r="D90" i="106" s="1"/>
  <c r="M77" i="108"/>
  <c r="L77" i="108"/>
  <c r="N80" i="108" s="1"/>
  <c r="O75" i="108"/>
  <c r="O74" i="108"/>
  <c r="O73" i="108"/>
  <c r="O72" i="108"/>
  <c r="O71" i="108"/>
  <c r="O70" i="108"/>
  <c r="O69" i="108"/>
  <c r="O68" i="108"/>
  <c r="O67" i="108"/>
  <c r="O66" i="108"/>
  <c r="O65" i="108"/>
  <c r="O64" i="108"/>
  <c r="O63" i="108"/>
  <c r="O62" i="108"/>
  <c r="O61" i="108"/>
  <c r="O60" i="108"/>
  <c r="O59" i="108"/>
  <c r="O58" i="108"/>
  <c r="O57" i="108"/>
  <c r="O56" i="108"/>
  <c r="O55" i="108"/>
  <c r="O54" i="108"/>
  <c r="O53" i="108"/>
  <c r="O52" i="108"/>
  <c r="O51" i="108"/>
  <c r="O50" i="108"/>
  <c r="O49" i="108"/>
  <c r="O48" i="108"/>
  <c r="O47" i="108"/>
  <c r="O46" i="108"/>
  <c r="O45" i="108"/>
  <c r="O44" i="108"/>
  <c r="O43" i="108"/>
  <c r="O42" i="108"/>
  <c r="O41" i="108"/>
  <c r="O40" i="108"/>
  <c r="O39" i="108"/>
  <c r="O38" i="108"/>
  <c r="O37" i="108"/>
  <c r="O36" i="108"/>
  <c r="O35" i="108"/>
  <c r="O34" i="108"/>
  <c r="O33" i="108"/>
  <c r="O32" i="108"/>
  <c r="O31" i="108"/>
  <c r="O30" i="108"/>
  <c r="O29" i="108"/>
  <c r="O28" i="108"/>
  <c r="O27" i="108"/>
  <c r="O26" i="108"/>
  <c r="O25" i="108"/>
  <c r="O24" i="108"/>
  <c r="O23" i="108"/>
  <c r="O22" i="108"/>
  <c r="O21" i="108"/>
  <c r="O20" i="108"/>
  <c r="O19" i="108"/>
  <c r="O18" i="108"/>
  <c r="O17" i="108"/>
  <c r="O16" i="108"/>
  <c r="O15" i="108"/>
  <c r="O14" i="108"/>
  <c r="O13" i="108"/>
  <c r="O12" i="108"/>
  <c r="O11" i="108"/>
  <c r="O10" i="108"/>
  <c r="O9" i="108"/>
  <c r="O77" i="108" s="1"/>
  <c r="M90" i="14" l="1"/>
  <c r="O8" i="14"/>
  <c r="O90" i="14" s="1"/>
  <c r="Y5" i="99"/>
  <c r="Z5" i="99" s="1"/>
  <c r="F8" i="106"/>
  <c r="F90" i="106" s="1"/>
  <c r="N82" i="108"/>
  <c r="P6" i="108"/>
  <c r="Q6" i="108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33" i="72"/>
  <c r="C33" i="72"/>
  <c r="D35" i="72" s="1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9" i="85"/>
  <c r="F10" i="85"/>
  <c r="F11" i="85"/>
  <c r="F12" i="85"/>
  <c r="F13" i="85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D77" i="57"/>
  <c r="E80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6" i="57"/>
  <c r="F45" i="57"/>
  <c r="F44" i="57"/>
  <c r="F43" i="57"/>
  <c r="F42" i="57"/>
  <c r="F41" i="57"/>
  <c r="F40" i="57"/>
  <c r="F39" i="57"/>
  <c r="F38" i="57"/>
  <c r="F37" i="57"/>
  <c r="F36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77" i="57" l="1"/>
  <c r="G6" i="57" s="1"/>
  <c r="H6" i="57" s="1"/>
  <c r="F32" i="85"/>
  <c r="D61" i="8"/>
  <c r="F33" i="72"/>
  <c r="G5" i="72" s="1"/>
  <c r="H5" i="72" s="1"/>
  <c r="F33" i="94"/>
  <c r="G5" i="94" s="1"/>
  <c r="H5" i="94" s="1"/>
  <c r="N93" i="14"/>
  <c r="P5" i="14"/>
  <c r="Q5" i="14" s="1"/>
  <c r="W70" i="99"/>
  <c r="E93" i="106"/>
  <c r="G5" i="106"/>
  <c r="H5" i="106" s="1"/>
  <c r="F8" i="8"/>
  <c r="F61" i="8" s="1"/>
  <c r="E36" i="72"/>
  <c r="E37" i="85"/>
  <c r="G5" i="85"/>
  <c r="H5" i="85" s="1"/>
  <c r="E82" i="57"/>
  <c r="AC1" i="1"/>
  <c r="AL1" i="1" s="1"/>
  <c r="E36" i="94" l="1"/>
  <c r="F63" i="8"/>
  <c r="G5" i="8"/>
  <c r="H5" i="8" s="1"/>
  <c r="F21" i="105" l="1"/>
  <c r="S32" i="38"/>
  <c r="S33" i="38"/>
  <c r="S34" i="38"/>
  <c r="S67" i="38" l="1"/>
  <c r="T67" i="38" s="1"/>
  <c r="S68" i="38"/>
  <c r="T68" i="38" s="1"/>
  <c r="S69" i="38"/>
  <c r="T69" i="38" s="1"/>
  <c r="S70" i="38"/>
  <c r="T70" i="38" s="1"/>
  <c r="S71" i="38"/>
  <c r="T71" i="38" s="1"/>
  <c r="S72" i="38"/>
  <c r="T72" i="38" s="1"/>
  <c r="S73" i="38"/>
  <c r="T73" i="38" s="1"/>
  <c r="S74" i="38"/>
  <c r="T74" i="38" s="1"/>
  <c r="HQ5" i="1" l="1"/>
  <c r="HZ5" i="1"/>
  <c r="II5" i="1"/>
  <c r="IR5" i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U62" i="40" l="1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D77" i="105"/>
  <c r="C77" i="105"/>
  <c r="E80" i="105" s="1"/>
  <c r="F75" i="105"/>
  <c r="F74" i="105"/>
  <c r="F73" i="105"/>
  <c r="F72" i="105"/>
  <c r="F71" i="105"/>
  <c r="F70" i="105"/>
  <c r="F69" i="105"/>
  <c r="F68" i="105"/>
  <c r="F67" i="105"/>
  <c r="F66" i="105"/>
  <c r="F65" i="105"/>
  <c r="F64" i="105"/>
  <c r="F63" i="105"/>
  <c r="F62" i="105"/>
  <c r="F61" i="105"/>
  <c r="F60" i="105"/>
  <c r="F59" i="105"/>
  <c r="F57" i="105"/>
  <c r="F56" i="105"/>
  <c r="F55" i="105"/>
  <c r="F54" i="105"/>
  <c r="F53" i="105"/>
  <c r="F52" i="105"/>
  <c r="F51" i="105"/>
  <c r="F50" i="105"/>
  <c r="F49" i="105"/>
  <c r="F48" i="105"/>
  <c r="F47" i="105"/>
  <c r="F46" i="105"/>
  <c r="F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F30" i="105"/>
  <c r="F29" i="105"/>
  <c r="F28" i="105"/>
  <c r="F27" i="105"/>
  <c r="F26" i="105"/>
  <c r="F25" i="105"/>
  <c r="F24" i="105"/>
  <c r="F23" i="105"/>
  <c r="F22" i="105"/>
  <c r="F20" i="105"/>
  <c r="F19" i="105"/>
  <c r="F18" i="105"/>
  <c r="F17" i="105"/>
  <c r="F16" i="105"/>
  <c r="F15" i="105"/>
  <c r="F14" i="105"/>
  <c r="F13" i="105"/>
  <c r="F12" i="105"/>
  <c r="F11" i="105"/>
  <c r="F10" i="105"/>
  <c r="F9" i="105"/>
  <c r="J1" i="40"/>
  <c r="AH32" i="1"/>
  <c r="AH33" i="1" s="1"/>
  <c r="AF32" i="1"/>
  <c r="AJ5" i="1"/>
  <c r="Y32" i="1"/>
  <c r="Y33" i="1" s="1"/>
  <c r="W32" i="1"/>
  <c r="AA5" i="1"/>
  <c r="K86" i="38"/>
  <c r="V62" i="40" l="1"/>
  <c r="F77" i="105"/>
  <c r="G6" i="105" s="1"/>
  <c r="H6" i="105" s="1"/>
  <c r="X8" i="40"/>
  <c r="X62" i="40" s="1"/>
  <c r="Y5" i="40" s="1"/>
  <c r="E82" i="105" l="1"/>
  <c r="W67" i="40"/>
  <c r="Z5" i="40"/>
  <c r="F8" i="54" l="1"/>
  <c r="F9" i="54"/>
  <c r="F10" i="54"/>
  <c r="F11" i="54"/>
  <c r="F12" i="54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D82" i="54"/>
  <c r="C82" i="54"/>
  <c r="E85" i="54" s="1"/>
  <c r="F81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82" i="54" l="1"/>
  <c r="G5" i="54" s="1"/>
  <c r="H5" i="54" s="1"/>
  <c r="M62" i="40"/>
  <c r="O8" i="40"/>
  <c r="O62" i="40" s="1"/>
  <c r="P5" i="40" s="1"/>
  <c r="E87" i="54" l="1"/>
  <c r="N67" i="40"/>
  <c r="Q5" i="40"/>
  <c r="HH5" i="1" l="1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71" i="65" l="1"/>
  <c r="F8" i="65"/>
  <c r="F71" i="65" s="1"/>
  <c r="C90" i="14"/>
  <c r="E91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D90" i="14" l="1"/>
  <c r="E74" i="65"/>
  <c r="G5" i="65"/>
  <c r="H5" i="65" s="1"/>
  <c r="F8" i="14"/>
  <c r="F90" i="14" s="1"/>
  <c r="O28" i="99"/>
  <c r="O29" i="99"/>
  <c r="O30" i="99"/>
  <c r="O31" i="99"/>
  <c r="O32" i="99"/>
  <c r="O33" i="99"/>
  <c r="O34" i="99"/>
  <c r="O35" i="99"/>
  <c r="O36" i="99"/>
  <c r="O37" i="99"/>
  <c r="O38" i="99"/>
  <c r="O39" i="99"/>
  <c r="O40" i="99"/>
  <c r="O41" i="99"/>
  <c r="O42" i="99"/>
  <c r="O43" i="99"/>
  <c r="O44" i="99"/>
  <c r="O45" i="99"/>
  <c r="O46" i="99"/>
  <c r="O47" i="99"/>
  <c r="O48" i="99"/>
  <c r="O49" i="99"/>
  <c r="O50" i="99"/>
  <c r="O51" i="99"/>
  <c r="O52" i="99"/>
  <c r="O53" i="99"/>
  <c r="O54" i="99"/>
  <c r="O55" i="99"/>
  <c r="O56" i="99"/>
  <c r="O57" i="99"/>
  <c r="O58" i="99"/>
  <c r="O59" i="99"/>
  <c r="O60" i="99"/>
  <c r="O61" i="99"/>
  <c r="O62" i="99"/>
  <c r="E93" i="14" l="1"/>
  <c r="G5" i="14"/>
  <c r="H5" i="14" s="1"/>
  <c r="O9" i="99" l="1"/>
  <c r="O10" i="99"/>
  <c r="O11" i="99"/>
  <c r="O12" i="99"/>
  <c r="O13" i="99"/>
  <c r="O14" i="99"/>
  <c r="O15" i="99"/>
  <c r="O16" i="99"/>
  <c r="O17" i="99"/>
  <c r="O18" i="99"/>
  <c r="O19" i="99"/>
  <c r="O20" i="99"/>
  <c r="O21" i="99"/>
  <c r="O22" i="99"/>
  <c r="O23" i="99"/>
  <c r="O24" i="99"/>
  <c r="O25" i="99"/>
  <c r="O26" i="99"/>
  <c r="O27" i="99"/>
  <c r="O63" i="99"/>
  <c r="O8" i="99"/>
  <c r="L65" i="99"/>
  <c r="M65" i="99"/>
  <c r="S9" i="38"/>
  <c r="O65" i="99" l="1"/>
  <c r="P5" i="99" s="1"/>
  <c r="I67" i="38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l="1"/>
  <c r="F8" i="40"/>
  <c r="F62" i="40" s="1"/>
  <c r="Q1" i="40"/>
  <c r="Z1" i="40" s="1"/>
  <c r="CU5" i="1"/>
  <c r="CH32" i="1"/>
  <c r="E67" i="40" l="1"/>
  <c r="G5" i="40"/>
  <c r="H5" i="40" s="1"/>
  <c r="S11" i="38" l="1"/>
  <c r="S12" i="38"/>
  <c r="S13" i="38"/>
  <c r="S75" i="38" l="1"/>
  <c r="T75" i="38" s="1"/>
  <c r="S76" i="38"/>
  <c r="T76" i="38" s="1"/>
  <c r="S77" i="38"/>
  <c r="T77" i="38" s="1"/>
  <c r="I72" i="38"/>
  <c r="I71" i="38"/>
  <c r="S79" i="38" l="1"/>
  <c r="S80" i="38"/>
  <c r="S81" i="38"/>
  <c r="S82" i="38"/>
  <c r="T82" i="38"/>
  <c r="S83" i="38"/>
  <c r="T83" i="38"/>
  <c r="S84" i="38"/>
  <c r="T84" i="38"/>
  <c r="I79" i="38"/>
  <c r="I80" i="38"/>
  <c r="I81" i="38"/>
  <c r="I82" i="38"/>
  <c r="I83" i="38"/>
  <c r="I84" i="38"/>
  <c r="D65" i="99"/>
  <c r="C65" i="99"/>
  <c r="F63" i="99"/>
  <c r="F62" i="99"/>
  <c r="F61" i="99"/>
  <c r="F27" i="99"/>
  <c r="F65" i="99"/>
  <c r="E70" i="99" l="1"/>
  <c r="N5" i="99" s="1"/>
  <c r="H5" i="99"/>
  <c r="S63" i="38"/>
  <c r="S64" i="38"/>
  <c r="T64" i="38" s="1"/>
  <c r="T65" i="38"/>
  <c r="S66" i="38"/>
  <c r="T66" i="38" s="1"/>
  <c r="I66" i="38"/>
  <c r="I68" i="38"/>
  <c r="I69" i="38"/>
  <c r="Q5" i="99" l="1"/>
  <c r="N70" i="99"/>
  <c r="I65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KI32" i="1" l="1"/>
  <c r="KI33" i="1" s="1"/>
  <c r="GW32" i="1" l="1"/>
  <c r="GW33" i="1" s="1"/>
  <c r="I64" i="38" l="1"/>
  <c r="EC32" i="1" l="1"/>
  <c r="EC33" i="1" s="1"/>
  <c r="EA32" i="1"/>
  <c r="EE5" i="1"/>
  <c r="HF32" i="1" l="1"/>
  <c r="I77" i="38" l="1"/>
  <c r="I75" i="38"/>
  <c r="I74" i="38"/>
  <c r="I73" i="38"/>
  <c r="I70" i="38"/>
  <c r="HF33" i="1" l="1"/>
  <c r="HD32" i="1"/>
  <c r="GU32" i="1"/>
  <c r="GY5" i="1"/>
  <c r="NC33" i="1" l="1"/>
  <c r="NL32" i="1" l="1"/>
  <c r="NL33" i="1" s="1"/>
  <c r="S78" i="38" l="1"/>
  <c r="T78" i="38" s="1"/>
  <c r="I78" i="38" l="1"/>
  <c r="S85" i="38" l="1"/>
  <c r="T85" i="38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I62" i="38" l="1"/>
  <c r="H61" i="1"/>
  <c r="H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6" i="38" l="1"/>
  <c r="T56" i="38"/>
  <c r="I50" i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LZ32" i="1" l="1"/>
  <c r="KP32" i="1" l="1"/>
  <c r="LS32" i="1" l="1"/>
  <c r="LS33" i="1" s="1"/>
  <c r="I85" i="38" l="1"/>
  <c r="LQ32" i="1"/>
  <c r="LH32" i="1" l="1"/>
  <c r="Q86" i="38" l="1"/>
  <c r="M86" i="38"/>
  <c r="I49" i="38" l="1"/>
  <c r="JQ32" i="1" l="1"/>
  <c r="JQ34" i="1" s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T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29" i="38" l="1"/>
  <c r="T28" i="38"/>
  <c r="T42" i="38"/>
  <c r="T40" i="38"/>
  <c r="T37" i="38"/>
  <c r="T36" i="38"/>
  <c r="T35" i="38"/>
  <c r="T8" i="38"/>
  <c r="T14" i="38"/>
  <c r="T16" i="38"/>
  <c r="T17" i="38"/>
  <c r="T18" i="38"/>
  <c r="T19" i="38"/>
  <c r="H86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6" i="38"/>
  <c r="T3" i="38"/>
  <c r="T4" i="38"/>
  <c r="I86" i="38"/>
  <c r="F36" i="38"/>
  <c r="F37" i="38"/>
  <c r="F38" i="38"/>
  <c r="F39" i="38"/>
  <c r="F40" i="38"/>
  <c r="F41" i="38"/>
  <c r="F42" i="38"/>
  <c r="F43" i="38"/>
  <c r="F35" i="38"/>
  <c r="F34" i="38"/>
  <c r="I34" i="38" s="1"/>
  <c r="G86" i="38"/>
  <c r="I6" i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<sst xmlns="http://schemas.openxmlformats.org/spreadsheetml/2006/main" count="3092" uniqueCount="622">
  <si>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</si>
  <si>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</si>
  <si>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</si>
  <si>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</si>
  <si>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</si>
  <si>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</si>
  <si>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</si>
  <si>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</si>
  <si>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</si>
  <si>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</si>
  <si>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</si>
  <si>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</si>
  <si>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</si>
  <si>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</si>
  <si>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</si>
  <si>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</si>
  <si>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</si>
  <si>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</si>
  <si>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</si>
  <si>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</si>
  <si>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</si>
  <si>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</si>
  <si>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</si>
  <si>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</si>
  <si>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</si>
  <si>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</si>
  <si>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</si>
  <si>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</si>
  <si>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</si>
  <si>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</si>
  <si>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</si>
  <si>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</si>
  <si>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</si>
  <si>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</si>
  <si>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</si>
  <si>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</si>
  <si>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</si>
  <si>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</si>
  <si>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</si>
  <si>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</si>
  <si>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</si>
  <si>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</si>
  <si>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</si>
  <si>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</si>
  <si>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</si>
  <si>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</si>
  <si>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</si>
  <si>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</si>
  <si>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SESOS MARQUETA</t>
  </si>
  <si>
    <t>FILETE BASA</t>
  </si>
  <si>
    <t>CIMEIRA FOODS SA DE CV</t>
  </si>
  <si>
    <t xml:space="preserve">CHULETA </t>
  </si>
  <si>
    <t>Cimeira</t>
  </si>
  <si>
    <t>PED. 4008793</t>
  </si>
  <si>
    <t>06-AGOSTO.,2014</t>
  </si>
  <si>
    <t>07-AGOSTO .,2014</t>
  </si>
  <si>
    <t>08-AGOSTO.,2014</t>
  </si>
  <si>
    <t xml:space="preserve">MENUDO </t>
  </si>
  <si>
    <t xml:space="preserve">CONTRA </t>
  </si>
  <si>
    <t>#0375 J</t>
  </si>
  <si>
    <t>#0376 J</t>
  </si>
  <si>
    <t>#0379 J</t>
  </si>
  <si>
    <t xml:space="preserve">I B P </t>
  </si>
  <si>
    <t>PED. 4031632</t>
  </si>
  <si>
    <t>#0616 J</t>
  </si>
  <si>
    <t>#0617 J</t>
  </si>
  <si>
    <t>#0515 J</t>
  </si>
  <si>
    <t>#0646 J</t>
  </si>
  <si>
    <t>#0654 J</t>
  </si>
  <si>
    <t>#0665 J</t>
  </si>
  <si>
    <t>#0672 J</t>
  </si>
  <si>
    <t>#0694 J</t>
  </si>
  <si>
    <t>#0698 J</t>
  </si>
  <si>
    <t>1,/2</t>
  </si>
  <si>
    <t>2/,2</t>
  </si>
  <si>
    <t>BUCHE SWIFT</t>
  </si>
  <si>
    <t>Seaboard</t>
  </si>
  <si>
    <t>ROSALBA SANCHEZ ALI</t>
  </si>
  <si>
    <t>ARRACHERA</t>
  </si>
  <si>
    <t>SESOS DE COPA</t>
  </si>
  <si>
    <t>PED. 4004175</t>
  </si>
  <si>
    <t xml:space="preserve">RYC ALIMENTOS </t>
  </si>
  <si>
    <t>Alliance</t>
  </si>
  <si>
    <t>PED. 4001457</t>
  </si>
  <si>
    <t>RYC ALIMENTOS SA DE CV</t>
  </si>
  <si>
    <t xml:space="preserve">Menudo </t>
  </si>
  <si>
    <t>#0727 J</t>
  </si>
  <si>
    <t>#0734 J</t>
  </si>
  <si>
    <t>#0736 J</t>
  </si>
  <si>
    <t>#0764 J</t>
  </si>
  <si>
    <t>#0771 J</t>
  </si>
  <si>
    <t>#0774 J</t>
  </si>
  <si>
    <t>#0800 J</t>
  </si>
  <si>
    <t>#0802 J</t>
  </si>
  <si>
    <t>#0820 J</t>
  </si>
  <si>
    <t>#0856 J</t>
  </si>
  <si>
    <t>#0859 J</t>
  </si>
  <si>
    <t>#0860 J</t>
  </si>
  <si>
    <t>#0861 J</t>
  </si>
  <si>
    <t>#0862 J</t>
  </si>
  <si>
    <t>#0864 J</t>
  </si>
  <si>
    <t>#0866 J</t>
  </si>
  <si>
    <t>#0872 J</t>
  </si>
  <si>
    <t>INVENTARIO DE    OCTUBRE    2014</t>
  </si>
  <si>
    <t xml:space="preserve">RYC ALIMENTOS SA DE CV </t>
  </si>
  <si>
    <t xml:space="preserve">CORBATA </t>
  </si>
  <si>
    <t>Factura FLP-15805</t>
  </si>
  <si>
    <t>SMITHFIELD FARMLAnd</t>
  </si>
  <si>
    <t>PED. 4004850</t>
  </si>
  <si>
    <t>MENUDO</t>
  </si>
  <si>
    <t>PED. 4039359</t>
  </si>
  <si>
    <t>#0878 J</t>
  </si>
  <si>
    <t>#0879 J</t>
  </si>
  <si>
    <t>#0897 J</t>
  </si>
  <si>
    <t>#0903 J</t>
  </si>
  <si>
    <t>#0904 J</t>
  </si>
  <si>
    <t>#0912 J</t>
  </si>
  <si>
    <t>#0921 J</t>
  </si>
  <si>
    <t>#0931 J</t>
  </si>
  <si>
    <t>#0934 J</t>
  </si>
  <si>
    <t>#0937 J</t>
  </si>
  <si>
    <t>#0938 J</t>
  </si>
  <si>
    <t>#0940 J</t>
  </si>
  <si>
    <t>#0942 J</t>
  </si>
  <si>
    <t>#0947 J</t>
  </si>
  <si>
    <t>#0948 J</t>
  </si>
  <si>
    <t>#0950 J</t>
  </si>
  <si>
    <t>#0952 J</t>
  </si>
  <si>
    <t>#0956 J</t>
  </si>
  <si>
    <t>#0961 J</t>
  </si>
  <si>
    <t>#0963 J</t>
  </si>
  <si>
    <t>#0973 J</t>
  </si>
  <si>
    <t>#0975 J</t>
  </si>
  <si>
    <t>#0976 J</t>
  </si>
  <si>
    <t>#0980 J</t>
  </si>
  <si>
    <t>#0984 J</t>
  </si>
  <si>
    <t>#0985 J</t>
  </si>
  <si>
    <t>#0992 J</t>
  </si>
  <si>
    <t>#0994 J</t>
  </si>
  <si>
    <t>#0998 J</t>
  </si>
  <si>
    <t>#0999 J</t>
  </si>
  <si>
    <t>#0001 K</t>
  </si>
  <si>
    <t>#0002 K</t>
  </si>
  <si>
    <t>#0012 K</t>
  </si>
  <si>
    <t>#0015 k</t>
  </si>
  <si>
    <t>#0016 k</t>
  </si>
  <si>
    <t>#0019 k</t>
  </si>
  <si>
    <t>#0026 K</t>
  </si>
  <si>
    <t>#0028 K</t>
  </si>
  <si>
    <t>#0030 K</t>
  </si>
  <si>
    <t>#0036 K</t>
  </si>
  <si>
    <t>#0040 K</t>
  </si>
  <si>
    <t>SMITH FARMLAND</t>
  </si>
  <si>
    <t>INVENTARIO DE NOVIEMBRE 2014</t>
  </si>
  <si>
    <t>FARMLAND FOODS</t>
  </si>
  <si>
    <t>NANA</t>
  </si>
  <si>
    <t>PED. 4041545</t>
  </si>
  <si>
    <t>F-10207</t>
  </si>
  <si>
    <t>14-NOVIEMBRE.,2014</t>
  </si>
  <si>
    <t>21-NOVIEMBRE.,2014</t>
  </si>
  <si>
    <t>18-NOVIEMBRE.,2014</t>
  </si>
  <si>
    <t>25-NOVIEMBRE.,2014</t>
  </si>
  <si>
    <t>Smithfield</t>
  </si>
  <si>
    <t>DISTRIBUIDORA DE ALIMENTOS ENSENADA SA DE CV</t>
  </si>
  <si>
    <t>PAVO ENTERO</t>
  </si>
  <si>
    <t>F-A-351</t>
  </si>
  <si>
    <t>PED,. 4005036</t>
  </si>
  <si>
    <t>F-3388</t>
  </si>
  <si>
    <t xml:space="preserve">ADAMS INT MORELIA </t>
  </si>
  <si>
    <t>LENGUA DE RES</t>
  </si>
  <si>
    <t>IBP</t>
  </si>
  <si>
    <t>CUERO BELLY</t>
  </si>
  <si>
    <t>PED. 4005357</t>
  </si>
  <si>
    <t>NATURAL</t>
  </si>
  <si>
    <t>PED. 4005262</t>
  </si>
  <si>
    <t>SESOS DE Seaboard</t>
  </si>
  <si>
    <t>PED. 4005524</t>
  </si>
  <si>
    <t>CONTRA SWIFT</t>
  </si>
  <si>
    <t>OK</t>
  </si>
  <si>
    <t>#0048 K</t>
  </si>
  <si>
    <t>#0049 K</t>
  </si>
  <si>
    <t>#0050 K</t>
  </si>
  <si>
    <t>#0054 K</t>
  </si>
  <si>
    <t>#0060 K</t>
  </si>
  <si>
    <t>#0061 K</t>
  </si>
  <si>
    <t>#0063 K</t>
  </si>
  <si>
    <t>#0066 K</t>
  </si>
  <si>
    <t>#0070 K</t>
  </si>
  <si>
    <t>#0072 K</t>
  </si>
  <si>
    <t>#0077 K</t>
  </si>
  <si>
    <t>#0080 K</t>
  </si>
  <si>
    <t>#0084 K</t>
  </si>
  <si>
    <t>#0087 K</t>
  </si>
  <si>
    <t>#0088 K</t>
  </si>
  <si>
    <t>#0090 K</t>
  </si>
  <si>
    <t>#0094 k</t>
  </si>
  <si>
    <t>#0097 K</t>
  </si>
  <si>
    <t>#0098 K</t>
  </si>
  <si>
    <t>#0099 K</t>
  </si>
  <si>
    <t>#0101 k</t>
  </si>
  <si>
    <t>#0108 K</t>
  </si>
  <si>
    <t>#0110 K</t>
  </si>
  <si>
    <t>#0113 K</t>
  </si>
  <si>
    <t>#0116 K</t>
  </si>
  <si>
    <t>#0117 K</t>
  </si>
  <si>
    <t>#0118 k</t>
  </si>
  <si>
    <t>#0119 k</t>
  </si>
  <si>
    <t>#0123 K</t>
  </si>
  <si>
    <t>#0124 K</t>
  </si>
  <si>
    <t>#0125 K</t>
  </si>
  <si>
    <t>#0133 K</t>
  </si>
  <si>
    <t>#0133 k</t>
  </si>
  <si>
    <t>#0134 K</t>
  </si>
  <si>
    <t>#0139 k</t>
  </si>
  <si>
    <t>#0140 K</t>
  </si>
  <si>
    <t>#0140 k</t>
  </si>
  <si>
    <t>#0141 k</t>
  </si>
  <si>
    <t>#0143 k</t>
  </si>
  <si>
    <t>#0146 K</t>
  </si>
  <si>
    <t>#0147 K</t>
  </si>
  <si>
    <t>#0154 K</t>
  </si>
  <si>
    <t>#0155 k</t>
  </si>
  <si>
    <t>#0156 K</t>
  </si>
  <si>
    <t>#0159 K</t>
  </si>
  <si>
    <t>#0161 K</t>
  </si>
  <si>
    <t>#0163 K</t>
  </si>
  <si>
    <t>#0165 K</t>
  </si>
  <si>
    <t>#0166 K</t>
  </si>
  <si>
    <t>#0168 K</t>
  </si>
  <si>
    <t>#0169 K</t>
  </si>
  <si>
    <t>#0172 k</t>
  </si>
  <si>
    <t>#0178 k</t>
  </si>
  <si>
    <t>#0183 k</t>
  </si>
  <si>
    <t>#0184 k</t>
  </si>
  <si>
    <t>#0188 k</t>
  </si>
  <si>
    <t>#0201 K</t>
  </si>
  <si>
    <t>#0205 K</t>
  </si>
  <si>
    <t>#0206 K</t>
  </si>
  <si>
    <t>#0208 k</t>
  </si>
  <si>
    <t>#0212 k</t>
  </si>
  <si>
    <t>#0212 K</t>
  </si>
  <si>
    <t>#0213 K</t>
  </si>
  <si>
    <t>#0215 K</t>
  </si>
  <si>
    <t>#0221 K</t>
  </si>
  <si>
    <t>#0225 k</t>
  </si>
  <si>
    <t>#0226 k</t>
  </si>
  <si>
    <t>#0228 K</t>
  </si>
  <si>
    <t>#0187 K</t>
  </si>
  <si>
    <t>#0195 K</t>
  </si>
  <si>
    <t>#0229 K</t>
  </si>
  <si>
    <t>#0231 K</t>
  </si>
  <si>
    <t>#0237 K</t>
  </si>
  <si>
    <t>#0241 K</t>
  </si>
  <si>
    <t>#0243 K</t>
  </si>
  <si>
    <t>#0244 K</t>
  </si>
  <si>
    <t>#0245 K</t>
  </si>
  <si>
    <t>#0246 K</t>
  </si>
  <si>
    <t># 0246 k</t>
  </si>
  <si>
    <t>#0246 k</t>
  </si>
  <si>
    <t>#0247 K</t>
  </si>
  <si>
    <t>#0248 K</t>
  </si>
  <si>
    <t>#0249 K</t>
  </si>
  <si>
    <t>#0255 K</t>
  </si>
  <si>
    <t>#0257 K</t>
  </si>
  <si>
    <t>#0258 K</t>
  </si>
  <si>
    <t>#0259 K</t>
  </si>
  <si>
    <t>#0262 K</t>
  </si>
  <si>
    <t>#0263 K</t>
  </si>
  <si>
    <t>#0264 K</t>
  </si>
  <si>
    <t>#0265 K</t>
  </si>
  <si>
    <t>#0266 K</t>
  </si>
  <si>
    <t>#0267 K</t>
  </si>
  <si>
    <t>#0275 K</t>
  </si>
  <si>
    <t>#0283 K</t>
  </si>
  <si>
    <t>#0279 K</t>
  </si>
  <si>
    <t>#0287 K</t>
  </si>
  <si>
    <t>#0289 K</t>
  </si>
  <si>
    <t>#0291 K</t>
  </si>
  <si>
    <t>#0292 K</t>
  </si>
  <si>
    <t>#0298 K</t>
  </si>
  <si>
    <t>"0298 K</t>
  </si>
  <si>
    <t>PED. 4045106</t>
  </si>
  <si>
    <t>23 DICIEMBRE.,2014</t>
  </si>
  <si>
    <t>24 DICIEMBRE.,2014</t>
  </si>
  <si>
    <t>26 DICIEMBRE.,2014</t>
  </si>
  <si>
    <t>297 k</t>
  </si>
  <si>
    <t>297 K</t>
  </si>
  <si>
    <t>289 K</t>
  </si>
  <si>
    <t>INVENTARIO DEL MES DE        DICIEMBRE      2014</t>
  </si>
  <si>
    <t>ENTRADAS DEL MES DE ENERO 2015</t>
  </si>
  <si>
    <t>INVENTARIO DE   DICIEMBRE    2014</t>
  </si>
  <si>
    <t>INVENTARIO DE DICIEMBRE 2014</t>
  </si>
  <si>
    <t>INVENTARIO DE  DICIEMBRE   2014</t>
  </si>
  <si>
    <t>INVENTARIO   DEL MES DE DICIEMBRE 2014</t>
  </si>
  <si>
    <t>INVENTARIO DE  DICIEMBRE    2014</t>
  </si>
  <si>
    <t>INVENTARIO   DEL MES DE DICIEMBRE     2014</t>
  </si>
  <si>
    <t>INVENTARIO DE    DICIEMBRE    2014</t>
  </si>
  <si>
    <t>INVENTARIO    DEL MES DE DICIEMBRE 2014</t>
  </si>
  <si>
    <t>INVENTARIO    DEL MES DICIEMBRE 2014</t>
  </si>
  <si>
    <t>FARMLAND</t>
  </si>
  <si>
    <t>PED 5000001</t>
  </si>
  <si>
    <t>GRANJERO FELIZ</t>
  </si>
  <si>
    <t>PED. 5000041</t>
  </si>
  <si>
    <t>27 DICIEMBRE.,2014</t>
  </si>
  <si>
    <t>29 DICIEMBRE.,2014</t>
  </si>
  <si>
    <t>PED. 4015262</t>
  </si>
  <si>
    <t>27 DICIEMBRE .,2014</t>
  </si>
  <si>
    <t>29 DICIEMBRE .,2014</t>
  </si>
  <si>
    <t>PED. 5000011</t>
  </si>
  <si>
    <t>FARMLAND 320</t>
  </si>
  <si>
    <t>PED. 5000027</t>
  </si>
  <si>
    <t>FARMALAND 320</t>
  </si>
  <si>
    <t>PED. 5000012</t>
  </si>
  <si>
    <t>SMITFIELD FARMLAND</t>
  </si>
  <si>
    <t>PED. 5000035</t>
  </si>
  <si>
    <t xml:space="preserve">SEABOARD FOODS </t>
  </si>
  <si>
    <t>PED. 5000038</t>
  </si>
  <si>
    <t>PED. 5000052</t>
  </si>
  <si>
    <t>PED. 5000051</t>
  </si>
  <si>
    <t>PED. 5001634</t>
  </si>
  <si>
    <t>PED. 5000062</t>
  </si>
  <si>
    <t>PED. 5000061</t>
  </si>
  <si>
    <t>PED. 5000152</t>
  </si>
  <si>
    <t>ENTRADA DEL MES DE ENERO 2015</t>
  </si>
  <si>
    <t>RYC ALIMENTOS</t>
  </si>
  <si>
    <t>PED. 5001144</t>
  </si>
  <si>
    <t>BASCULA</t>
  </si>
  <si>
    <t>CIMEIRA</t>
  </si>
  <si>
    <t>FEARMANS</t>
  </si>
  <si>
    <t>PED. 5000406</t>
  </si>
  <si>
    <t>PED. 5000181</t>
  </si>
  <si>
    <t>PED. 5000169</t>
  </si>
  <si>
    <t>ALBICIA</t>
  </si>
  <si>
    <t>PRESTAMO</t>
  </si>
  <si>
    <t>PED. 5000192</t>
  </si>
  <si>
    <t>PED. 5000203</t>
  </si>
  <si>
    <t>PED. 5000193</t>
  </si>
  <si>
    <t>PED. 5000208</t>
  </si>
  <si>
    <t>F-3613</t>
  </si>
  <si>
    <t>FACT 59573</t>
  </si>
  <si>
    <t>F-59573</t>
  </si>
  <si>
    <t>SEABOARD</t>
  </si>
  <si>
    <t>PED. 5000217</t>
  </si>
  <si>
    <t>PED. 5000228</t>
  </si>
  <si>
    <t>FACT 734534</t>
  </si>
  <si>
    <t>BUCHE</t>
  </si>
  <si>
    <t>F-734534</t>
  </si>
  <si>
    <t>SEABOARTD</t>
  </si>
  <si>
    <t>PED. 5004809</t>
  </si>
  <si>
    <t>PED.5000233</t>
  </si>
  <si>
    <t>SMITHFIELD FARMLADN</t>
  </si>
  <si>
    <t>PED. 5000234</t>
  </si>
  <si>
    <t>PED. 5000236</t>
  </si>
  <si>
    <t>PED. 5000237</t>
  </si>
  <si>
    <t>PED. 5000387</t>
  </si>
  <si>
    <t>F-3643</t>
  </si>
  <si>
    <t>PED. 5004861</t>
  </si>
  <si>
    <t>PED. 50001410</t>
  </si>
  <si>
    <t>PED. 5000409</t>
  </si>
  <si>
    <t>PED. 5000408</t>
  </si>
  <si>
    <t>NL14-742</t>
  </si>
  <si>
    <t>NL15-17</t>
  </si>
  <si>
    <t>NL15-01</t>
  </si>
  <si>
    <t>NL15-02</t>
  </si>
  <si>
    <t>NL15-03</t>
  </si>
  <si>
    <t>NLP15-01</t>
  </si>
  <si>
    <t>NLP15-02</t>
  </si>
  <si>
    <t>NL15-04</t>
  </si>
  <si>
    <t>NL15-05</t>
  </si>
  <si>
    <t>NL15-06</t>
  </si>
  <si>
    <t>NL15-07</t>
  </si>
  <si>
    <t>NL15-08</t>
  </si>
  <si>
    <t>NL15-09</t>
  </si>
  <si>
    <t>NLP15-03</t>
  </si>
  <si>
    <t>NL15-10</t>
  </si>
  <si>
    <t>NL15-11</t>
  </si>
  <si>
    <t>NLP15-05</t>
  </si>
  <si>
    <t>NL15-12</t>
  </si>
  <si>
    <t>NLP15-06</t>
  </si>
  <si>
    <t>NL15-13</t>
  </si>
  <si>
    <t>NL15-14</t>
  </si>
  <si>
    <t>NL15-15</t>
  </si>
  <si>
    <t>NLP15-07</t>
  </si>
  <si>
    <t>NLP15-08</t>
  </si>
  <si>
    <t>NLP15-09</t>
  </si>
  <si>
    <t>NL15-16</t>
  </si>
  <si>
    <t>Transfer B 05-Ene</t>
  </si>
  <si>
    <t>Transfer B 06 Ene</t>
  </si>
  <si>
    <t>Transfer B 07 Ene</t>
  </si>
  <si>
    <t>Transfer B 09 Ene</t>
  </si>
  <si>
    <t>Transfer B 13 Ene</t>
  </si>
  <si>
    <t>Transfer B 13-ene</t>
  </si>
  <si>
    <t>Transfer B 13-Ene</t>
  </si>
  <si>
    <t>TOTAL DE ENTRADAS DEL MES   E N E R O        2 0 1 5</t>
  </si>
  <si>
    <t>Transfer B 14 Ene</t>
  </si>
  <si>
    <t xml:space="preserve">Transfer B 14-Ene </t>
  </si>
  <si>
    <t>Transfer B 15-Ene</t>
  </si>
  <si>
    <t>Transfer B 16-Ene</t>
  </si>
  <si>
    <t>CFN-184</t>
  </si>
  <si>
    <t>Transfer B 19-Ene</t>
  </si>
  <si>
    <t>Transfer B 20-Ene</t>
  </si>
  <si>
    <t>Transfer B 20 Ene</t>
  </si>
  <si>
    <t>Transfer B 21-Ene</t>
  </si>
  <si>
    <t>Transfer B 22-Ene</t>
  </si>
  <si>
    <t>Transfer B 23-Ene</t>
  </si>
  <si>
    <t>Transfer B 26-Ene</t>
  </si>
  <si>
    <t>Transfer B 27-Ene</t>
  </si>
  <si>
    <t xml:space="preserve">Transfer B 28-Ene </t>
  </si>
  <si>
    <t>Transfer B  28-Ene</t>
  </si>
  <si>
    <t>Transfer B 29-Ene</t>
  </si>
  <si>
    <t>Transfer B 30-Ene</t>
  </si>
  <si>
    <t>Transfer S 02-Ene</t>
  </si>
  <si>
    <t>Transfer S 05-Ene</t>
  </si>
  <si>
    <t>Transfer S 08-Ene</t>
  </si>
  <si>
    <t>IAI-831</t>
  </si>
  <si>
    <t>Transfer S 09-Ene</t>
  </si>
  <si>
    <t>Transfer S 12-Ene</t>
  </si>
  <si>
    <t>FLP-730030</t>
  </si>
  <si>
    <t>Transfer S 13-Ene</t>
  </si>
  <si>
    <t>Transfer S 14-Ene</t>
  </si>
  <si>
    <t>NLP15-04</t>
  </si>
  <si>
    <t>Transfer S 16-Ene</t>
  </si>
  <si>
    <t>Transfer S 19 Ene</t>
  </si>
  <si>
    <t>Transfer S 21-Ene</t>
  </si>
  <si>
    <t>Transfer S 23-Ene</t>
  </si>
  <si>
    <t>Transfer S 26-Ene</t>
  </si>
  <si>
    <t>Transfer S 27-Ene</t>
  </si>
  <si>
    <t>Transfer S 28-Ene</t>
  </si>
  <si>
    <t>IAI-851</t>
  </si>
  <si>
    <t>Transfer S 30-Ene</t>
  </si>
  <si>
    <t># 0293 K</t>
  </si>
  <si>
    <t>12.50kg</t>
  </si>
  <si>
    <t xml:space="preserve"> </t>
  </si>
  <si>
    <t>COMBO</t>
  </si>
  <si>
    <t>302 k</t>
  </si>
  <si>
    <t>303 k</t>
  </si>
  <si>
    <t>304 k</t>
  </si>
  <si>
    <t>305 k</t>
  </si>
  <si>
    <t>306 k</t>
  </si>
  <si>
    <t>307 K</t>
  </si>
  <si>
    <t>308 K</t>
  </si>
  <si>
    <t>309 K</t>
  </si>
  <si>
    <t>310 K</t>
  </si>
  <si>
    <t>311 K</t>
  </si>
  <si>
    <t>312 K</t>
  </si>
  <si>
    <t>313 K</t>
  </si>
  <si>
    <t>314 K</t>
  </si>
  <si>
    <t>315 K</t>
  </si>
  <si>
    <t>318 K</t>
  </si>
  <si>
    <t>303 K</t>
  </si>
  <si>
    <t>319 K</t>
  </si>
  <si>
    <t>320 K</t>
  </si>
  <si>
    <t>321 K</t>
  </si>
  <si>
    <t>322 K</t>
  </si>
  <si>
    <t>323 K</t>
  </si>
  <si>
    <t>324 K</t>
  </si>
  <si>
    <t>325 K</t>
  </si>
  <si>
    <t>326 K</t>
  </si>
  <si>
    <t>327 K</t>
  </si>
  <si>
    <t xml:space="preserve">328 K </t>
  </si>
  <si>
    <t>329 K</t>
  </si>
  <si>
    <t>331 K</t>
  </si>
  <si>
    <t>332 K</t>
  </si>
  <si>
    <t>333 K</t>
  </si>
  <si>
    <t>334 K</t>
  </si>
  <si>
    <t>336 K</t>
  </si>
  <si>
    <t>337 K</t>
  </si>
  <si>
    <t>338 K</t>
  </si>
  <si>
    <t>335 K</t>
  </si>
  <si>
    <t>339 K</t>
  </si>
  <si>
    <t>340 K</t>
  </si>
  <si>
    <t>341 K</t>
  </si>
  <si>
    <t>343 K</t>
  </si>
  <si>
    <t>344 K</t>
  </si>
  <si>
    <t>345 K</t>
  </si>
  <si>
    <t>346 K</t>
  </si>
  <si>
    <t>347 K</t>
  </si>
  <si>
    <t>348 K</t>
  </si>
  <si>
    <t>349 K</t>
  </si>
  <si>
    <t>350 K</t>
  </si>
  <si>
    <t>351 K</t>
  </si>
  <si>
    <t>352 K</t>
  </si>
  <si>
    <t>353 K</t>
  </si>
  <si>
    <t>353K</t>
  </si>
  <si>
    <t>354 K</t>
  </si>
  <si>
    <t>355 K</t>
  </si>
  <si>
    <t>357 K</t>
  </si>
  <si>
    <t>358 K</t>
  </si>
  <si>
    <t>359 K</t>
  </si>
  <si>
    <t>362 K</t>
  </si>
  <si>
    <t>363 K</t>
  </si>
  <si>
    <t>364 K</t>
  </si>
  <si>
    <t>365 K</t>
  </si>
  <si>
    <t>365K</t>
  </si>
  <si>
    <t>366 K</t>
  </si>
  <si>
    <t>369 K</t>
  </si>
  <si>
    <t>370 K</t>
  </si>
  <si>
    <t>371 K</t>
  </si>
  <si>
    <t>372 K</t>
  </si>
  <si>
    <t>373 K</t>
  </si>
  <si>
    <t>376 K</t>
  </si>
  <si>
    <t>377 K</t>
  </si>
  <si>
    <t>379 K</t>
  </si>
  <si>
    <t>380 K</t>
  </si>
  <si>
    <t>381 K</t>
  </si>
  <si>
    <t>382 K</t>
  </si>
  <si>
    <t>383 K</t>
  </si>
  <si>
    <t>384 K</t>
  </si>
  <si>
    <t>385 K</t>
  </si>
  <si>
    <t>386 K</t>
  </si>
  <si>
    <t>387 K</t>
  </si>
  <si>
    <t>389 K</t>
  </si>
  <si>
    <t>390 K</t>
  </si>
  <si>
    <t>391 K</t>
  </si>
  <si>
    <t>392 K</t>
  </si>
  <si>
    <t>393 K</t>
  </si>
  <si>
    <t>394 K</t>
  </si>
  <si>
    <t>395 K</t>
  </si>
  <si>
    <t>396 K</t>
  </si>
  <si>
    <t>399 K</t>
  </si>
  <si>
    <t>400 K</t>
  </si>
  <si>
    <t>401 K</t>
  </si>
  <si>
    <t>402 K</t>
  </si>
  <si>
    <t>403 K</t>
  </si>
  <si>
    <t>404 K</t>
  </si>
  <si>
    <t>405 K</t>
  </si>
  <si>
    <t>405K</t>
  </si>
  <si>
    <t>406 K</t>
  </si>
  <si>
    <t>407 K</t>
  </si>
  <si>
    <t>408 K</t>
  </si>
  <si>
    <t>409 K</t>
  </si>
  <si>
    <t>410 K</t>
  </si>
  <si>
    <t>411 K</t>
  </si>
  <si>
    <t>412 K</t>
  </si>
  <si>
    <t>415 K</t>
  </si>
  <si>
    <t>416 K</t>
  </si>
  <si>
    <t>418 K</t>
  </si>
  <si>
    <t>419 K</t>
  </si>
  <si>
    <t>420 K</t>
  </si>
  <si>
    <t>421 K</t>
  </si>
  <si>
    <t>422 K</t>
  </si>
  <si>
    <t>423 K</t>
  </si>
  <si>
    <t>424 K</t>
  </si>
  <si>
    <t>425 K</t>
  </si>
  <si>
    <t>426 K</t>
  </si>
  <si>
    <t>427 K</t>
  </si>
  <si>
    <t>428 K</t>
  </si>
  <si>
    <t>430 K</t>
  </si>
  <si>
    <t>431 K</t>
  </si>
  <si>
    <t>432 K</t>
  </si>
  <si>
    <t>433 K</t>
  </si>
  <si>
    <t>434 K</t>
  </si>
  <si>
    <t>435 K</t>
  </si>
  <si>
    <t>436 K</t>
  </si>
  <si>
    <t>437 K</t>
  </si>
  <si>
    <t>438 K</t>
  </si>
  <si>
    <t>439 K</t>
  </si>
  <si>
    <t>440 K</t>
  </si>
  <si>
    <t>442 K</t>
  </si>
  <si>
    <t>443 K</t>
  </si>
  <si>
    <t>444 K</t>
  </si>
  <si>
    <t>445 K</t>
  </si>
  <si>
    <t>446 K</t>
  </si>
  <si>
    <t>447 K</t>
  </si>
  <si>
    <t>449 K</t>
  </si>
  <si>
    <t>450 K</t>
  </si>
  <si>
    <t>451 K</t>
  </si>
  <si>
    <t>453 K</t>
  </si>
  <si>
    <t>454 K</t>
  </si>
  <si>
    <t>455 K</t>
  </si>
  <si>
    <t>456 K</t>
  </si>
  <si>
    <t>457 K</t>
  </si>
  <si>
    <t>459 K</t>
  </si>
  <si>
    <t>459K</t>
  </si>
  <si>
    <t>460 K</t>
  </si>
  <si>
    <t>461 K</t>
  </si>
  <si>
    <t>462 K</t>
  </si>
  <si>
    <t>463 K</t>
  </si>
  <si>
    <t>464 K</t>
  </si>
  <si>
    <t>465 K</t>
  </si>
  <si>
    <t xml:space="preserve">465 K </t>
  </si>
  <si>
    <t>467 K</t>
  </si>
  <si>
    <t>468 K</t>
  </si>
  <si>
    <t>469 K</t>
  </si>
  <si>
    <t>470 K</t>
  </si>
  <si>
    <t>471 K</t>
  </si>
  <si>
    <t>472 K</t>
  </si>
  <si>
    <t>4752 K</t>
  </si>
  <si>
    <t>473 K</t>
  </si>
  <si>
    <t>475 K</t>
  </si>
  <si>
    <t>476 K</t>
  </si>
  <si>
    <t>477 K</t>
  </si>
  <si>
    <t>478 K</t>
  </si>
  <si>
    <t>479 K</t>
  </si>
  <si>
    <t>480 K</t>
  </si>
  <si>
    <t>481 K</t>
  </si>
  <si>
    <t>482 K</t>
  </si>
  <si>
    <t>483 K</t>
  </si>
  <si>
    <t>493 K</t>
  </si>
  <si>
    <t>484 K</t>
  </si>
  <si>
    <t>485 K</t>
  </si>
  <si>
    <t>486 K</t>
  </si>
  <si>
    <t>487 K</t>
  </si>
  <si>
    <t>488 K</t>
  </si>
  <si>
    <t>489 K</t>
  </si>
  <si>
    <t>490 K</t>
  </si>
  <si>
    <t>491 K</t>
  </si>
  <si>
    <t>492 K</t>
  </si>
  <si>
    <t>494 K</t>
  </si>
  <si>
    <t>496 K</t>
  </si>
  <si>
    <t>497 K</t>
  </si>
  <si>
    <t>ok</t>
  </si>
  <si>
    <t>308 k</t>
  </si>
  <si>
    <t>221k</t>
  </si>
  <si>
    <t>FLP-731996</t>
  </si>
  <si>
    <t>Transfer B 03-Feb</t>
  </si>
  <si>
    <t>Transfer B 12-Feb</t>
  </si>
  <si>
    <t>Transfer S 03 Feb</t>
  </si>
  <si>
    <t>IAI-885</t>
  </si>
  <si>
    <t>IAI-909</t>
  </si>
  <si>
    <t xml:space="preserve">Transfer S 13-Feb </t>
  </si>
  <si>
    <t>Transfer S 09-Feb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</si>
</sst>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9"/>
      <color rgb="FFFF0000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rgb="FF0000FF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</cellStyleXfs>
  <cellXfs count="71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8" fillId="0" borderId="0" xfId="0" applyNumberFormat="1" applyFont="1" applyFill="1"/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8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1" fillId="0" borderId="0" xfId="0" applyNumberFormat="1" applyFont="1" applyFill="1"/>
    <xf numFmtId="0" fontId="0" fillId="8" borderId="0" xfId="0" applyFill="1" applyAlignment="1">
      <alignment horizontal="center"/>
    </xf>
    <xf numFmtId="164" fontId="18" fillId="0" borderId="0" xfId="0" applyNumberFormat="1" applyFont="1" applyFill="1"/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3" fillId="0" borderId="4" xfId="0" applyFont="1" applyFill="1" applyBorder="1"/>
    <xf numFmtId="0" fontId="44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2" fillId="0" borderId="5" xfId="0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5" fillId="0" borderId="4" xfId="0" applyNumberFormat="1" applyFont="1" applyFill="1" applyBorder="1"/>
    <xf numFmtId="167" fontId="47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6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28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 applyAlignment="1">
      <alignment horizontal="center"/>
    </xf>
    <xf numFmtId="2" fontId="7" fillId="4" borderId="0" xfId="0" applyNumberFormat="1" applyFont="1" applyFill="1"/>
    <xf numFmtId="0" fontId="38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6" fillId="0" borderId="4" xfId="0" applyFont="1" applyFill="1" applyBorder="1" applyAlignment="1">
      <alignment horizontal="right"/>
    </xf>
    <xf numFmtId="164" fontId="45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9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166" fontId="19" fillId="0" borderId="5" xfId="0" applyNumberFormat="1" applyFont="1" applyFill="1" applyBorder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51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43" fontId="0" fillId="0" borderId="0" xfId="2" applyFont="1" applyFill="1"/>
    <xf numFmtId="0" fontId="7" fillId="4" borderId="0" xfId="0" applyFont="1" applyFill="1" applyAlignment="1">
      <alignment horizontal="center"/>
    </xf>
    <xf numFmtId="166" fontId="26" fillId="0" borderId="0" xfId="0" applyNumberFormat="1" applyFont="1" applyFill="1" applyAlignment="1">
      <alignment horizontal="center"/>
    </xf>
    <xf numFmtId="2" fontId="48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44" fontId="7" fillId="0" borderId="0" xfId="1" applyFont="1" applyFill="1"/>
    <xf numFmtId="0" fontId="26" fillId="0" borderId="0" xfId="0" applyFont="1" applyFill="1" applyAlignment="1">
      <alignment horizontal="left"/>
    </xf>
    <xf numFmtId="0" fontId="6" fillId="0" borderId="0" xfId="0" applyFont="1" applyBorder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0" fillId="0" borderId="4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53" fillId="0" borderId="0" xfId="0" applyNumberFormat="1" applyFont="1" applyFill="1"/>
    <xf numFmtId="0" fontId="0" fillId="9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166" fontId="48" fillId="0" borderId="0" xfId="0" applyNumberFormat="1" applyFont="1" applyFill="1" applyAlignment="1">
      <alignment horizontal="center"/>
    </xf>
    <xf numFmtId="2" fontId="34" fillId="0" borderId="37" xfId="0" applyNumberFormat="1" applyFont="1" applyFill="1" applyBorder="1" applyAlignment="1">
      <alignment horizontal="right"/>
    </xf>
    <xf numFmtId="16" fontId="34" fillId="0" borderId="0" xfId="0" applyNumberFormat="1" applyFont="1" applyFill="1" applyBorder="1"/>
    <xf numFmtId="164" fontId="34" fillId="0" borderId="0" xfId="0" applyNumberFormat="1" applyFont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16" xfId="0" applyNumberFormat="1" applyFont="1" applyBorder="1"/>
    <xf numFmtId="0" fontId="34" fillId="0" borderId="13" xfId="0" applyFont="1" applyBorder="1" applyAlignment="1">
      <alignment horizontal="right"/>
    </xf>
    <xf numFmtId="0" fontId="0" fillId="6" borderId="0" xfId="0" applyFont="1" applyFill="1"/>
    <xf numFmtId="16" fontId="7" fillId="2" borderId="15" xfId="0" applyNumberFormat="1" applyFont="1" applyFill="1" applyBorder="1"/>
    <xf numFmtId="2" fontId="7" fillId="2" borderId="0" xfId="0" applyNumberFormat="1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164" fontId="7" fillId="2" borderId="0" xfId="0" applyNumberFormat="1" applyFont="1" applyFill="1"/>
    <xf numFmtId="2" fontId="50" fillId="0" borderId="0" xfId="0" applyNumberFormat="1" applyFont="1" applyFill="1" applyBorder="1" applyAlignment="1">
      <alignment horizontal="right"/>
    </xf>
    <xf numFmtId="16" fontId="50" fillId="0" borderId="15" xfId="0" applyNumberFormat="1" applyFont="1" applyFill="1" applyBorder="1"/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45" fillId="0" borderId="5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45" fillId="0" borderId="13" xfId="0" applyFont="1" applyFill="1" applyBorder="1" applyAlignment="1">
      <alignment horizontal="right"/>
    </xf>
    <xf numFmtId="2" fontId="45" fillId="0" borderId="0" xfId="0" applyNumberFormat="1" applyFont="1" applyFill="1" applyBorder="1" applyAlignment="1">
      <alignment horizontal="right"/>
    </xf>
    <xf numFmtId="16" fontId="45" fillId="0" borderId="15" xfId="0" applyNumberFormat="1" applyFont="1" applyFill="1" applyBorder="1"/>
    <xf numFmtId="2" fontId="45" fillId="0" borderId="12" xfId="0" applyNumberFormat="1" applyFont="1" applyFill="1" applyBorder="1" applyAlignment="1">
      <alignment horizontal="right"/>
    </xf>
    <xf numFmtId="16" fontId="45" fillId="0" borderId="16" xfId="0" applyNumberFormat="1" applyFont="1" applyFill="1" applyBorder="1"/>
    <xf numFmtId="16" fontId="45" fillId="0" borderId="4" xfId="0" applyNumberFormat="1" applyFont="1" applyFill="1" applyBorder="1"/>
    <xf numFmtId="164" fontId="45" fillId="0" borderId="0" xfId="0" applyNumberFormat="1" applyFont="1" applyFill="1" applyBorder="1"/>
    <xf numFmtId="2" fontId="0" fillId="9" borderId="0" xfId="0" applyNumberFormat="1" applyFill="1" applyAlignment="1">
      <alignment horizontal="center"/>
    </xf>
    <xf numFmtId="0" fontId="7" fillId="10" borderId="0" xfId="0" applyFon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3" borderId="0" xfId="0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6" fontId="0" fillId="0" borderId="0" xfId="0" applyNumberFormat="1"/>
    <xf numFmtId="0" fontId="0" fillId="0" borderId="55" xfId="0" applyBorder="1" applyAlignment="1">
      <alignment horizontal="right"/>
    </xf>
    <xf numFmtId="2" fontId="34" fillId="0" borderId="5" xfId="0" applyNumberFormat="1" applyFont="1" applyFill="1" applyBorder="1" applyAlignment="1">
      <alignment horizontal="right"/>
    </xf>
    <xf numFmtId="2" fontId="34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left"/>
    </xf>
    <xf numFmtId="167" fontId="54" fillId="0" borderId="5" xfId="0" applyNumberFormat="1" applyFont="1" applyFill="1" applyBorder="1"/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0" fontId="38" fillId="0" borderId="10" xfId="0" applyFont="1" applyFill="1" applyBorder="1" applyAlignment="1">
      <alignment horizontal="right"/>
    </xf>
    <xf numFmtId="2" fontId="38" fillId="0" borderId="37" xfId="0" applyNumberFormat="1" applyFont="1" applyFill="1" applyBorder="1" applyAlignment="1">
      <alignment horizontal="right"/>
    </xf>
    <xf numFmtId="16" fontId="38" fillId="0" borderId="0" xfId="0" applyNumberFormat="1" applyFont="1" applyFill="1" applyBorder="1"/>
    <xf numFmtId="164" fontId="38" fillId="0" borderId="0" xfId="0" applyNumberFormat="1" applyFont="1" applyFill="1" applyBorder="1"/>
    <xf numFmtId="16" fontId="38" fillId="0" borderId="0" xfId="0" applyNumberFormat="1" applyFont="1"/>
    <xf numFmtId="0" fontId="38" fillId="0" borderId="0" xfId="0" applyFont="1" applyAlignment="1">
      <alignment horizontal="right"/>
    </xf>
    <xf numFmtId="164" fontId="38" fillId="0" borderId="0" xfId="0" applyNumberFormat="1" applyFont="1"/>
    <xf numFmtId="2" fontId="49" fillId="0" borderId="0" xfId="0" applyNumberFormat="1" applyFont="1" applyFill="1" applyBorder="1" applyAlignment="1">
      <alignment horizontal="right"/>
    </xf>
    <xf numFmtId="0" fontId="49" fillId="0" borderId="10" xfId="0" applyFont="1" applyFill="1" applyBorder="1" applyAlignment="1">
      <alignment horizontal="right"/>
    </xf>
    <xf numFmtId="164" fontId="49" fillId="0" borderId="0" xfId="0" applyNumberFormat="1" applyFont="1" applyFill="1"/>
    <xf numFmtId="16" fontId="49" fillId="0" borderId="15" xfId="0" applyNumberFormat="1" applyFont="1" applyFill="1" applyBorder="1"/>
    <xf numFmtId="0" fontId="49" fillId="0" borderId="37" xfId="0" applyFont="1" applyFill="1" applyBorder="1" applyAlignment="1">
      <alignment horizontal="right"/>
    </xf>
    <xf numFmtId="164" fontId="49" fillId="0" borderId="0" xfId="0" applyNumberFormat="1" applyFont="1" applyFill="1" applyBorder="1"/>
    <xf numFmtId="166" fontId="5" fillId="0" borderId="0" xfId="0" applyNumberFormat="1" applyFont="1" applyFill="1" applyAlignment="1">
      <alignment horizontal="left"/>
    </xf>
    <xf numFmtId="4" fontId="8" fillId="0" borderId="29" xfId="0" applyNumberFormat="1" applyFont="1" applyFill="1" applyBorder="1"/>
    <xf numFmtId="3" fontId="8" fillId="0" borderId="31" xfId="0" applyNumberFormat="1" applyFont="1" applyFill="1" applyBorder="1"/>
    <xf numFmtId="165" fontId="7" fillId="0" borderId="31" xfId="0" applyNumberFormat="1" applyFont="1" applyFill="1" applyBorder="1"/>
    <xf numFmtId="16" fontId="15" fillId="0" borderId="0" xfId="0" applyNumberFormat="1" applyFont="1" applyFill="1"/>
    <xf numFmtId="2" fontId="15" fillId="0" borderId="46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37" xfId="0" applyNumberFormat="1" applyFont="1" applyFill="1" applyBorder="1" applyAlignment="1">
      <alignment horizontal="right"/>
    </xf>
    <xf numFmtId="2" fontId="15" fillId="0" borderId="5" xfId="0" applyNumberFormat="1" applyFont="1" applyFill="1" applyBorder="1" applyAlignment="1">
      <alignment horizontal="right"/>
    </xf>
    <xf numFmtId="2" fontId="55" fillId="0" borderId="37" xfId="0" applyNumberFormat="1" applyFont="1" applyFill="1" applyBorder="1" applyAlignment="1">
      <alignment horizontal="right"/>
    </xf>
    <xf numFmtId="16" fontId="55" fillId="0" borderId="0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16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64" fontId="55" fillId="0" borderId="0" xfId="0" applyNumberFormat="1" applyFont="1"/>
    <xf numFmtId="2" fontId="55" fillId="0" borderId="12" xfId="0" applyNumberFormat="1" applyFont="1" applyFill="1" applyBorder="1" applyAlignment="1">
      <alignment horizontal="right"/>
    </xf>
    <xf numFmtId="16" fontId="55" fillId="0" borderId="16" xfId="0" applyNumberFormat="1" applyFont="1" applyBorder="1"/>
    <xf numFmtId="0" fontId="55" fillId="0" borderId="13" xfId="0" applyFont="1" applyBorder="1" applyAlignment="1">
      <alignment horizontal="right"/>
    </xf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2" fontId="56" fillId="0" borderId="12" xfId="0" applyNumberFormat="1" applyFont="1" applyFill="1" applyBorder="1" applyAlignment="1">
      <alignment horizontal="right"/>
    </xf>
    <xf numFmtId="2" fontId="56" fillId="0" borderId="5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16" fontId="56" fillId="0" borderId="11" xfId="0" applyNumberFormat="1" applyFont="1" applyBorder="1"/>
    <xf numFmtId="0" fontId="56" fillId="0" borderId="13" xfId="0" applyFont="1" applyBorder="1" applyAlignment="1">
      <alignment horizontal="right"/>
    </xf>
    <xf numFmtId="164" fontId="56" fillId="0" borderId="12" xfId="0" applyNumberFormat="1" applyFont="1" applyBorder="1"/>
    <xf numFmtId="2" fontId="7" fillId="0" borderId="0" xfId="0" applyNumberFormat="1" applyFont="1" applyFill="1" applyAlignment="1">
      <alignment horizontal="right"/>
    </xf>
    <xf numFmtId="0" fontId="18" fillId="1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9" fillId="0" borderId="0" xfId="0" applyNumberFormat="1" applyFont="1" applyFill="1" applyAlignment="1">
      <alignment horizontal="left"/>
    </xf>
    <xf numFmtId="16" fontId="45" fillId="0" borderId="0" xfId="0" applyNumberFormat="1" applyFont="1" applyFill="1" applyBorder="1"/>
    <xf numFmtId="2" fontId="45" fillId="0" borderId="7" xfId="0" applyNumberFormat="1" applyFont="1" applyFill="1" applyBorder="1" applyAlignment="1">
      <alignment horizontal="right"/>
    </xf>
    <xf numFmtId="0" fontId="58" fillId="0" borderId="0" xfId="0" applyFont="1"/>
    <xf numFmtId="16" fontId="45" fillId="0" borderId="4" xfId="0" applyNumberFormat="1" applyFont="1" applyBorder="1"/>
    <xf numFmtId="0" fontId="45" fillId="0" borderId="10" xfId="0" applyFont="1" applyBorder="1" applyAlignment="1">
      <alignment horizontal="right"/>
    </xf>
    <xf numFmtId="164" fontId="45" fillId="0" borderId="0" xfId="0" applyNumberFormat="1" applyFont="1"/>
    <xf numFmtId="16" fontId="45" fillId="0" borderId="11" xfId="0" applyNumberFormat="1" applyFont="1" applyFill="1" applyBorder="1"/>
    <xf numFmtId="164" fontId="45" fillId="0" borderId="12" xfId="0" applyNumberFormat="1" applyFont="1" applyFill="1" applyBorder="1"/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1" fontId="45" fillId="0" borderId="0" xfId="0" applyNumberFormat="1" applyFont="1" applyFill="1" applyAlignment="1">
      <alignment horizontal="center"/>
    </xf>
    <xf numFmtId="1" fontId="57" fillId="0" borderId="0" xfId="0" applyNumberFormat="1" applyFont="1" applyFill="1" applyAlignment="1">
      <alignment horizontal="center"/>
    </xf>
    <xf numFmtId="166" fontId="7" fillId="0" borderId="5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0" fillId="0" borderId="0" xfId="0" applyNumberFormat="1" applyFont="1" applyFill="1"/>
    <xf numFmtId="2" fontId="0" fillId="0" borderId="5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34" fillId="12" borderId="0" xfId="0" applyFont="1" applyFill="1"/>
    <xf numFmtId="167" fontId="37" fillId="0" borderId="10" xfId="0" applyNumberFormat="1" applyFont="1" applyFill="1" applyBorder="1" applyAlignment="1">
      <alignment horizontal="left"/>
    </xf>
    <xf numFmtId="0" fontId="34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164" fontId="26" fillId="16" borderId="0" xfId="0" applyNumberFormat="1" applyFont="1" applyFill="1" applyAlignment="1">
      <alignment horizontal="center"/>
    </xf>
    <xf numFmtId="166" fontId="10" fillId="0" borderId="0" xfId="0" applyNumberFormat="1" applyFont="1" applyFill="1" applyAlignment="1">
      <alignment horizontal="right"/>
    </xf>
    <xf numFmtId="166" fontId="10" fillId="0" borderId="0" xfId="0" applyNumberFormat="1" applyFont="1" applyFill="1"/>
    <xf numFmtId="2" fontId="37" fillId="0" borderId="5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right"/>
    </xf>
    <xf numFmtId="0" fontId="37" fillId="0" borderId="0" xfId="0" applyFont="1" applyFill="1" applyAlignment="1">
      <alignment horizontal="left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61" fillId="0" borderId="0" xfId="0" applyFont="1" applyFill="1" applyBorder="1" applyAlignment="1"/>
    <xf numFmtId="0" fontId="19" fillId="2" borderId="0" xfId="0" applyFont="1" applyFill="1" applyAlignment="1">
      <alignment horizontal="left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4" fontId="33" fillId="0" borderId="0" xfId="0" applyNumberFormat="1" applyFont="1" applyFill="1"/>
    <xf numFmtId="0" fontId="3" fillId="7" borderId="0" xfId="0" applyFont="1" applyFill="1" applyBorder="1" applyAlignment="1">
      <alignment horizontal="center"/>
    </xf>
    <xf numFmtId="2" fontId="10" fillId="7" borderId="0" xfId="0" applyNumberFormat="1" applyFont="1" applyFill="1" applyBorder="1" applyAlignment="1">
      <alignment horizontal="right"/>
    </xf>
    <xf numFmtId="16" fontId="10" fillId="7" borderId="15" xfId="0" applyNumberFormat="1" applyFont="1" applyFill="1" applyBorder="1"/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2" fontId="10" fillId="0" borderId="0" xfId="1" applyNumberFormat="1" applyFont="1" applyFill="1"/>
    <xf numFmtId="16" fontId="50" fillId="0" borderId="15" xfId="0" applyNumberFormat="1" applyFont="1" applyBorder="1"/>
    <xf numFmtId="0" fontId="50" fillId="0" borderId="10" xfId="0" applyFont="1" applyBorder="1" applyAlignment="1">
      <alignment horizontal="right"/>
    </xf>
    <xf numFmtId="164" fontId="50" fillId="0" borderId="0" xfId="0" applyNumberFormat="1" applyFont="1"/>
    <xf numFmtId="2" fontId="50" fillId="0" borderId="12" xfId="0" applyNumberFormat="1" applyFont="1" applyFill="1" applyBorder="1" applyAlignment="1">
      <alignment horizontal="right"/>
    </xf>
    <xf numFmtId="16" fontId="50" fillId="0" borderId="16" xfId="0" applyNumberFormat="1" applyFont="1" applyBorder="1"/>
    <xf numFmtId="0" fontId="50" fillId="0" borderId="13" xfId="0" applyFont="1" applyBorder="1" applyAlignment="1">
      <alignment horizontal="right"/>
    </xf>
    <xf numFmtId="16" fontId="15" fillId="0" borderId="0" xfId="0" applyNumberFormat="1" applyFont="1" applyFill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50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5" xfId="0" applyNumberFormat="1" applyFont="1" applyFill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4" fontId="8" fillId="7" borderId="0" xfId="0" applyNumberFormat="1" applyFont="1" applyFill="1" applyAlignment="1">
      <alignment horizontal="center"/>
    </xf>
    <xf numFmtId="15" fontId="10" fillId="0" borderId="10" xfId="0" applyNumberFormat="1" applyFont="1" applyFill="1" applyBorder="1" applyAlignment="1">
      <alignment horizontal="right"/>
    </xf>
    <xf numFmtId="16" fontId="15" fillId="17" borderId="0" xfId="0" applyNumberFormat="1" applyFont="1" applyFill="1"/>
    <xf numFmtId="2" fontId="15" fillId="17" borderId="37" xfId="0" applyNumberFormat="1" applyFont="1" applyFill="1" applyBorder="1" applyAlignment="1">
      <alignment horizontal="right"/>
    </xf>
    <xf numFmtId="0" fontId="15" fillId="17" borderId="0" xfId="0" applyFont="1" applyFill="1" applyAlignment="1">
      <alignment horizontal="right"/>
    </xf>
    <xf numFmtId="164" fontId="15" fillId="17" borderId="0" xfId="0" applyNumberFormat="1" applyFont="1" applyFill="1"/>
    <xf numFmtId="16" fontId="0" fillId="17" borderId="0" xfId="0" applyNumberFormat="1" applyFont="1" applyFill="1"/>
    <xf numFmtId="2" fontId="0" fillId="17" borderId="5" xfId="0" applyNumberFormat="1" applyFont="1" applyFill="1" applyBorder="1" applyAlignment="1">
      <alignment horizontal="right"/>
    </xf>
    <xf numFmtId="16" fontId="13" fillId="0" borderId="11" xfId="0" applyNumberFormat="1" applyFont="1" applyFill="1" applyBorder="1"/>
    <xf numFmtId="0" fontId="0" fillId="7" borderId="0" xfId="0" applyFill="1"/>
    <xf numFmtId="4" fontId="0" fillId="7" borderId="0" xfId="0" applyNumberFormat="1" applyFill="1"/>
    <xf numFmtId="4" fontId="7" fillId="7" borderId="0" xfId="0" applyNumberFormat="1" applyFont="1" applyFill="1"/>
    <xf numFmtId="43" fontId="0" fillId="7" borderId="0" xfId="2" applyFont="1" applyFill="1"/>
    <xf numFmtId="4" fontId="0" fillId="7" borderId="0" xfId="0" applyNumberFormat="1" applyFont="1" applyFill="1"/>
    <xf numFmtId="16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5" fontId="8" fillId="7" borderId="0" xfId="0" applyNumberFormat="1" applyFont="1" applyFill="1" applyAlignment="1">
      <alignment horizontal="right"/>
    </xf>
    <xf numFmtId="0" fontId="26" fillId="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50" fillId="0" borderId="13" xfId="0" applyFont="1" applyBorder="1"/>
    <xf numFmtId="0" fontId="50" fillId="0" borderId="0" xfId="0" applyFont="1"/>
    <xf numFmtId="2" fontId="62" fillId="0" borderId="0" xfId="0" applyNumberFormat="1" applyFont="1" applyAlignment="1">
      <alignment horizontal="right"/>
    </xf>
    <xf numFmtId="0" fontId="62" fillId="0" borderId="0" xfId="0" applyFont="1"/>
    <xf numFmtId="16" fontId="0" fillId="15" borderId="0" xfId="0" applyNumberFormat="1" applyFill="1"/>
    <xf numFmtId="2" fontId="0" fillId="15" borderId="37" xfId="0" applyNumberFormat="1" applyFill="1" applyBorder="1" applyAlignment="1">
      <alignment horizontal="right"/>
    </xf>
    <xf numFmtId="0" fontId="0" fillId="15" borderId="0" xfId="0" applyFill="1" applyAlignment="1">
      <alignment horizontal="right"/>
    </xf>
    <xf numFmtId="164" fontId="0" fillId="15" borderId="0" xfId="0" applyNumberFormat="1" applyFill="1"/>
    <xf numFmtId="0" fontId="7" fillId="8" borderId="0" xfId="0" applyFont="1" applyFill="1" applyAlignment="1">
      <alignment horizontal="center"/>
    </xf>
    <xf numFmtId="2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2" fontId="0" fillId="19" borderId="0" xfId="0" applyNumberFormat="1" applyFill="1" applyAlignment="1">
      <alignment horizontal="center"/>
    </xf>
    <xf numFmtId="0" fontId="50" fillId="0" borderId="0" xfId="0" applyFont="1" applyFill="1" applyBorder="1" applyAlignment="1">
      <alignment horizontal="right"/>
    </xf>
    <xf numFmtId="164" fontId="50" fillId="0" borderId="0" xfId="0" applyNumberFormat="1" applyFont="1" applyFill="1" applyBorder="1"/>
    <xf numFmtId="164" fontId="10" fillId="2" borderId="0" xfId="0" applyNumberFormat="1" applyFont="1" applyFill="1"/>
    <xf numFmtId="0" fontId="63" fillId="2" borderId="0" xfId="0" applyFont="1" applyFill="1" applyAlignment="1">
      <alignment horizontal="left"/>
    </xf>
    <xf numFmtId="164" fontId="10" fillId="2" borderId="0" xfId="0" applyNumberFormat="1" applyFont="1" applyFill="1" applyBorder="1"/>
    <xf numFmtId="167" fontId="37" fillId="2" borderId="0" xfId="0" applyNumberFormat="1" applyFont="1" applyFill="1" applyBorder="1" applyAlignment="1">
      <alignment horizontal="left"/>
    </xf>
    <xf numFmtId="167" fontId="37" fillId="2" borderId="10" xfId="0" applyNumberFormat="1" applyFont="1" applyFill="1" applyBorder="1" applyAlignment="1">
      <alignment horizontal="left"/>
    </xf>
    <xf numFmtId="0" fontId="37" fillId="2" borderId="0" xfId="0" applyFont="1" applyFill="1" applyAlignment="1">
      <alignment horizontal="lef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10" fillId="11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7" fillId="15" borderId="51" xfId="0" applyFont="1" applyFill="1" applyBorder="1" applyAlignment="1">
      <alignment horizontal="center" vertical="center" wrapText="1"/>
    </xf>
    <xf numFmtId="0" fontId="7" fillId="15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1" borderId="51" xfId="0" applyFont="1" applyFill="1" applyBorder="1" applyAlignment="1">
      <alignment horizontal="center" vertical="center" wrapText="1"/>
    </xf>
    <xf numFmtId="0" fontId="7" fillId="11" borderId="52" xfId="0" applyFont="1" applyFill="1" applyBorder="1" applyAlignment="1">
      <alignment horizontal="center" vertical="center" wrapText="1"/>
    </xf>
    <xf numFmtId="0" fontId="49" fillId="2" borderId="51" xfId="0" applyFont="1" applyFill="1" applyBorder="1" applyAlignment="1">
      <alignment horizontal="center" vertical="center" wrapText="1"/>
    </xf>
    <xf numFmtId="0" fontId="49" fillId="2" borderId="5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6" fillId="0" borderId="0" xfId="0" applyFont="1" applyFill="1" applyAlignment="1">
      <alignment horizontal="center" vertical="center" wrapText="1"/>
    </xf>
    <xf numFmtId="166" fontId="10" fillId="2" borderId="0" xfId="0" applyNumberFormat="1" applyFont="1" applyFill="1"/>
    <xf numFmtId="2" fontId="37" fillId="2" borderId="5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99FF"/>
      <color rgb="FFFF3399"/>
      <color rgb="FFFF99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abSelected="1" workbookViewId="0">
      <pane xSplit="4" ySplit="2" topLeftCell="E57" activePane="bottomRight" state="frozen"/>
      <selection pane="topRight" activeCell="E1" sqref="E1"/>
      <selection pane="bottomLeft" activeCell="A3" sqref="A3"/>
      <selection pane="bottomRight" activeCell="B40" sqref="B4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8" customWidth="1"/>
    <col min="7" max="7" width="7.28515625" customWidth="1"/>
    <col min="8" max="8" width="11.85546875" bestFit="1" customWidth="1"/>
    <col min="9" max="9" width="7.5703125" customWidth="1"/>
    <col min="10" max="10" width="10.5703125" style="310" customWidth="1"/>
    <col min="11" max="11" width="12.5703125" bestFit="1" customWidth="1"/>
    <col min="12" max="12" width="12.5703125" style="324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2" customWidth="1"/>
    <col min="17" max="17" width="15.28515625" style="138" bestFit="1" customWidth="1"/>
    <col min="18" max="18" width="11.42578125" style="422"/>
    <col min="19" max="19" width="11.7109375" bestFit="1" customWidth="1"/>
    <col min="20" max="20" width="13.28515625" bestFit="1" customWidth="1"/>
  </cols>
  <sheetData>
    <row r="1" spans="1:20" ht="32.25" thickTop="1" thickBot="1" x14ac:dyDescent="0.5">
      <c r="A1" s="25"/>
      <c r="B1" s="612" t="s">
        <v>393</v>
      </c>
      <c r="C1" s="70"/>
      <c r="D1" s="210"/>
      <c r="E1" s="161"/>
      <c r="F1" s="85"/>
      <c r="G1" s="84"/>
      <c r="H1" s="84"/>
      <c r="I1" s="84"/>
      <c r="K1" s="683" t="s">
        <v>26</v>
      </c>
      <c r="L1" s="320"/>
      <c r="M1" s="685" t="s">
        <v>27</v>
      </c>
      <c r="N1" s="91"/>
      <c r="O1" s="274"/>
      <c r="P1" s="201" t="s">
        <v>39</v>
      </c>
      <c r="Q1" s="687" t="s">
        <v>28</v>
      </c>
      <c r="R1" s="411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2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684"/>
      <c r="L2" s="325" t="s">
        <v>29</v>
      </c>
      <c r="M2" s="686"/>
      <c r="N2" s="5" t="s">
        <v>29</v>
      </c>
      <c r="O2" s="97" t="s">
        <v>30</v>
      </c>
      <c r="P2" s="202" t="s">
        <v>40</v>
      </c>
      <c r="Q2" s="688"/>
      <c r="R2" s="412" t="s">
        <v>29</v>
      </c>
    </row>
    <row r="3" spans="1:20" ht="16.5" thickTop="1" x14ac:dyDescent="0.25">
      <c r="A3" s="25"/>
      <c r="B3" s="137">
        <f>PIERNA!B3</f>
        <v>0</v>
      </c>
      <c r="C3" s="137">
        <f>PIERNA!C3</f>
        <v>0</v>
      </c>
      <c r="D3" s="203">
        <f>PIERNA!D3</f>
        <v>0</v>
      </c>
      <c r="E3" s="304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-240.61000000000058</v>
      </c>
      <c r="J3" s="311"/>
      <c r="K3" s="229"/>
      <c r="L3" s="321"/>
      <c r="M3" s="24"/>
      <c r="N3" s="114"/>
      <c r="O3" s="190"/>
      <c r="P3" s="249"/>
      <c r="Q3" s="293"/>
      <c r="R3" s="413"/>
      <c r="S3" s="24">
        <f t="shared" ref="S3:S31" si="0">Q3+M3+K3+P3</f>
        <v>0</v>
      </c>
      <c r="T3" s="24" t="e">
        <f>S3/H3</f>
        <v>#DIV/0!</v>
      </c>
    </row>
    <row r="4" spans="1:20" ht="15.75" x14ac:dyDescent="0.25">
      <c r="A4" s="25">
        <v>1</v>
      </c>
      <c r="B4" s="469" t="str">
        <f>PIERNA!B4</f>
        <v>SUKARNE SA DE CV</v>
      </c>
      <c r="C4" s="137" t="str">
        <f>PIERNA!C4</f>
        <v>Smithfield</v>
      </c>
      <c r="D4" s="203" t="str">
        <f>PIERNA!D4</f>
        <v>PED. 4045106</v>
      </c>
      <c r="E4" s="338">
        <f>PIERNA!E4</f>
        <v>42006</v>
      </c>
      <c r="F4" s="77">
        <f>PIERNA!F4</f>
        <v>18527.39</v>
      </c>
      <c r="G4" s="15">
        <f>PIERNA!G4</f>
        <v>20</v>
      </c>
      <c r="H4" s="65">
        <f>PIERNA!H4</f>
        <v>18768</v>
      </c>
      <c r="I4" s="18">
        <f>PIERNA!I4</f>
        <v>-240.61000000000058</v>
      </c>
      <c r="J4" s="295"/>
      <c r="K4" s="344"/>
      <c r="L4" s="345"/>
      <c r="M4" s="24"/>
      <c r="N4" s="407"/>
      <c r="O4" s="190"/>
      <c r="P4" s="249"/>
      <c r="Q4" s="306"/>
      <c r="R4" s="414"/>
      <c r="S4" s="24">
        <f t="shared" si="0"/>
        <v>0</v>
      </c>
      <c r="T4" s="24">
        <f>S4/H4</f>
        <v>0</v>
      </c>
    </row>
    <row r="5" spans="1:20" ht="15.75" x14ac:dyDescent="0.25">
      <c r="A5" s="25">
        <v>2</v>
      </c>
      <c r="B5" s="137" t="str">
        <f>PIERNA!B5</f>
        <v>SMITHFIELD FARMLAND</v>
      </c>
      <c r="C5" s="137" t="str">
        <f>PIERNA!C5</f>
        <v>FARMLAND</v>
      </c>
      <c r="D5" s="203" t="str">
        <f>PIERNA!D5</f>
        <v>PED 5000001</v>
      </c>
      <c r="E5" s="338">
        <f>PIERNA!E5</f>
        <v>42007</v>
      </c>
      <c r="F5" s="77">
        <f>PIERNA!F5</f>
        <v>18954.2</v>
      </c>
      <c r="G5" s="15">
        <f>PIERNA!G5</f>
        <v>23</v>
      </c>
      <c r="H5" s="65">
        <f>PIERNA!H5</f>
        <v>18970.73</v>
      </c>
      <c r="I5" s="18">
        <f>PIERNA!I5</f>
        <v>-16.529999999998836</v>
      </c>
      <c r="J5" s="291" t="s">
        <v>360</v>
      </c>
      <c r="K5" s="229">
        <v>8356</v>
      </c>
      <c r="L5" s="230" t="s">
        <v>386</v>
      </c>
      <c r="M5" s="118">
        <v>20300</v>
      </c>
      <c r="N5" s="326" t="s">
        <v>386</v>
      </c>
      <c r="O5" s="190">
        <v>94745571</v>
      </c>
      <c r="P5" s="682">
        <v>2784</v>
      </c>
      <c r="Q5" s="118">
        <v>469894.51</v>
      </c>
      <c r="R5" s="353" t="s">
        <v>413</v>
      </c>
      <c r="S5" s="24">
        <f t="shared" si="0"/>
        <v>501334.51</v>
      </c>
      <c r="T5" s="24">
        <f>S5/H5+0.1</f>
        <v>26.526737927322777</v>
      </c>
    </row>
    <row r="6" spans="1:20" ht="15.75" x14ac:dyDescent="0.25">
      <c r="A6" s="25">
        <v>3</v>
      </c>
      <c r="B6" s="137" t="str">
        <f>PIERNA!B6</f>
        <v>GRANJERO FELIZ</v>
      </c>
      <c r="C6" s="137" t="str">
        <f>PIERNA!C6</f>
        <v>FARMLAND</v>
      </c>
      <c r="D6" s="203" t="str">
        <f>PIERNA!D6</f>
        <v>PED. 5000041</v>
      </c>
      <c r="E6" s="276">
        <f>PIERNA!E6</f>
        <v>42007</v>
      </c>
      <c r="F6" s="77">
        <f>PIERNA!F6</f>
        <v>18837.52</v>
      </c>
      <c r="G6" s="15">
        <f>PIERNA!G6</f>
        <v>21</v>
      </c>
      <c r="H6" s="65">
        <f>PIERNA!H6</f>
        <v>18877.46</v>
      </c>
      <c r="I6" s="18">
        <f>PIERNA!I6</f>
        <v>-39.93999999999869</v>
      </c>
      <c r="J6" s="352"/>
      <c r="K6" s="229"/>
      <c r="L6" s="230"/>
      <c r="M6" s="118"/>
      <c r="N6" s="406"/>
      <c r="O6" s="190" t="s">
        <v>414</v>
      </c>
      <c r="P6" s="682"/>
      <c r="Q6" s="118">
        <v>547548.13</v>
      </c>
      <c r="R6" s="353" t="s">
        <v>415</v>
      </c>
      <c r="S6" s="106">
        <f t="shared" si="0"/>
        <v>547548.13</v>
      </c>
      <c r="T6" s="24">
        <f t="shared" ref="T6:T69" si="1">S6/H6+0.1</f>
        <v>29.105392144917804</v>
      </c>
    </row>
    <row r="7" spans="1:20" ht="15.75" customHeight="1" x14ac:dyDescent="0.25">
      <c r="A7" s="25">
        <v>4</v>
      </c>
      <c r="B7" s="16" t="str">
        <f>PIERNA!B7</f>
        <v xml:space="preserve">RYC ALIMENTOS </v>
      </c>
      <c r="C7" s="16" t="str">
        <f>PIERNA!C7</f>
        <v>Seaboard</v>
      </c>
      <c r="D7" s="213" t="str">
        <f>PIERNA!D7</f>
        <v>PED. 4015262</v>
      </c>
      <c r="E7" s="163">
        <f>PIERNA!E7</f>
        <v>42007</v>
      </c>
      <c r="F7" s="77">
        <f>PIERNA!F7</f>
        <v>21328.41</v>
      </c>
      <c r="G7" s="15">
        <f>PIERNA!G7</f>
        <v>23</v>
      </c>
      <c r="H7" s="65">
        <f>PIERNA!H7</f>
        <v>21284.3</v>
      </c>
      <c r="I7" s="18">
        <f>PIERNA!I7</f>
        <v>44.110000000000582</v>
      </c>
      <c r="J7" s="291"/>
      <c r="K7" s="250"/>
      <c r="L7" s="230"/>
      <c r="M7" s="118"/>
      <c r="N7" s="410"/>
      <c r="O7" s="222" t="s">
        <v>417</v>
      </c>
      <c r="P7" s="682"/>
      <c r="Q7" s="232">
        <v>669842.46</v>
      </c>
      <c r="R7" s="353" t="s">
        <v>418</v>
      </c>
      <c r="S7" s="24">
        <f t="shared" si="0"/>
        <v>669842.46</v>
      </c>
      <c r="T7" s="24">
        <f t="shared" si="1"/>
        <v>31.571199898516749</v>
      </c>
    </row>
    <row r="8" spans="1:20" ht="15.75" x14ac:dyDescent="0.25">
      <c r="A8" s="25">
        <v>5</v>
      </c>
      <c r="B8" s="16" t="str">
        <f>PIERNA!B8</f>
        <v>SMITHFIELD FARMLAND</v>
      </c>
      <c r="C8" s="16" t="str">
        <f>PIERNA!C8</f>
        <v>FARMLAND</v>
      </c>
      <c r="D8" s="213" t="str">
        <f>PIERNA!D8</f>
        <v>PED. 5000011</v>
      </c>
      <c r="E8" s="163">
        <f>PIERNA!E8</f>
        <v>42010</v>
      </c>
      <c r="F8" s="77">
        <f>PIERNA!F8</f>
        <v>18994.3</v>
      </c>
      <c r="G8" s="15">
        <f>PIERNA!G8</f>
        <v>21</v>
      </c>
      <c r="H8" s="65">
        <f>PIERNA!H8</f>
        <v>18995.02</v>
      </c>
      <c r="I8" s="18">
        <f>PIERNA!I8</f>
        <v>-0.72000000000116415</v>
      </c>
      <c r="J8" s="352" t="s">
        <v>361</v>
      </c>
      <c r="K8" s="229">
        <v>8369</v>
      </c>
      <c r="L8" s="230" t="s">
        <v>386</v>
      </c>
      <c r="M8" s="118">
        <v>20300</v>
      </c>
      <c r="N8" s="326" t="s">
        <v>386</v>
      </c>
      <c r="O8" s="292">
        <v>94746823</v>
      </c>
      <c r="P8" s="682">
        <v>2784</v>
      </c>
      <c r="Q8" s="232">
        <v>467802.4</v>
      </c>
      <c r="R8" s="353" t="s">
        <v>394</v>
      </c>
      <c r="S8" s="24">
        <f t="shared" si="0"/>
        <v>499255.4</v>
      </c>
      <c r="T8" s="24">
        <f t="shared" si="1"/>
        <v>26.383489040811753</v>
      </c>
    </row>
    <row r="9" spans="1:20" ht="15.75" x14ac:dyDescent="0.25">
      <c r="A9" s="25">
        <v>6</v>
      </c>
      <c r="B9" s="98" t="str">
        <f>PIERNA!B9</f>
        <v>SMITHFIELD FARMLAND</v>
      </c>
      <c r="C9" s="16" t="str">
        <f>PIERNA!C9</f>
        <v>FARMLAND 320</v>
      </c>
      <c r="D9" s="213" t="str">
        <f>PIERNA!D9</f>
        <v>PED. 5000027</v>
      </c>
      <c r="E9" s="163">
        <f>PIERNA!E9</f>
        <v>42010</v>
      </c>
      <c r="F9" s="77">
        <f>PIERNA!F9</f>
        <v>19004.400000000001</v>
      </c>
      <c r="G9" s="15">
        <f>PIERNA!G9</f>
        <v>23</v>
      </c>
      <c r="H9" s="65">
        <f>PIERNA!H9</f>
        <v>19032.189999999999</v>
      </c>
      <c r="I9" s="18">
        <f>PIERNA!I9</f>
        <v>-27.789999999997235</v>
      </c>
      <c r="J9" s="352" t="s">
        <v>362</v>
      </c>
      <c r="K9" s="229">
        <v>8369</v>
      </c>
      <c r="L9" s="309" t="s">
        <v>386</v>
      </c>
      <c r="M9" s="118">
        <v>20300</v>
      </c>
      <c r="N9" s="406" t="s">
        <v>386</v>
      </c>
      <c r="O9" s="190">
        <v>94747429</v>
      </c>
      <c r="P9" s="682">
        <v>2784</v>
      </c>
      <c r="Q9" s="118">
        <v>471620.2</v>
      </c>
      <c r="R9" s="353" t="s">
        <v>419</v>
      </c>
      <c r="S9" s="24">
        <f t="shared" si="0"/>
        <v>503073.2</v>
      </c>
      <c r="T9" s="24">
        <f t="shared" si="1"/>
        <v>26.532754191714147</v>
      </c>
    </row>
    <row r="10" spans="1:20" ht="15.75" x14ac:dyDescent="0.25">
      <c r="A10" s="25">
        <v>7</v>
      </c>
      <c r="B10" s="16" t="str">
        <f>PIERNA!B10</f>
        <v>SMITHFIELD FARMLAND</v>
      </c>
      <c r="C10" s="16" t="str">
        <f>PIERNA!C10</f>
        <v>FARMALAND 320</v>
      </c>
      <c r="D10" s="213" t="str">
        <f>PIERNA!D10</f>
        <v>PED. 5000012</v>
      </c>
      <c r="E10" s="163">
        <f>PIERNA!E10</f>
        <v>42010</v>
      </c>
      <c r="F10" s="77">
        <f>PIERNA!F10</f>
        <v>19326.61</v>
      </c>
      <c r="G10" s="15">
        <f>PIERNA!G10</f>
        <v>23</v>
      </c>
      <c r="H10" s="65">
        <f>PIERNA!H10</f>
        <v>19337.439999999999</v>
      </c>
      <c r="I10" s="18">
        <f>PIERNA!I10</f>
        <v>-10.829999999998108</v>
      </c>
      <c r="J10" s="352" t="s">
        <v>363</v>
      </c>
      <c r="K10" s="229">
        <v>8369</v>
      </c>
      <c r="L10" s="230" t="s">
        <v>386</v>
      </c>
      <c r="M10" s="118">
        <v>20300</v>
      </c>
      <c r="N10" s="326" t="s">
        <v>387</v>
      </c>
      <c r="O10" s="190">
        <v>94747430</v>
      </c>
      <c r="P10" s="682">
        <v>2784</v>
      </c>
      <c r="Q10" s="118">
        <v>479183.48</v>
      </c>
      <c r="R10" s="353" t="s">
        <v>419</v>
      </c>
      <c r="S10" s="24">
        <f t="shared" si="0"/>
        <v>510636.48</v>
      </c>
      <c r="T10" s="24">
        <f t="shared" si="1"/>
        <v>26.506622593269846</v>
      </c>
    </row>
    <row r="11" spans="1:20" ht="15.75" x14ac:dyDescent="0.25">
      <c r="A11" s="25">
        <v>8</v>
      </c>
      <c r="B11" s="137" t="str">
        <f>PIERNA!B11</f>
        <v>SMITFIELD FARMLAND</v>
      </c>
      <c r="C11" s="16" t="str">
        <f>PIERNA!C11</f>
        <v>FARMLAND</v>
      </c>
      <c r="D11" s="213" t="str">
        <f>PIERNA!D11</f>
        <v>PED. 5000035</v>
      </c>
      <c r="E11" s="163">
        <f>PIERNA!E11</f>
        <v>42011</v>
      </c>
      <c r="F11" s="77">
        <f>PIERNA!F11</f>
        <v>19448.009999999998</v>
      </c>
      <c r="G11" s="15">
        <f>PIERNA!G11</f>
        <v>23</v>
      </c>
      <c r="H11" s="65">
        <f>PIERNA!H11</f>
        <v>19477.55</v>
      </c>
      <c r="I11" s="18">
        <f>PIERNA!I11</f>
        <v>-29.540000000000873</v>
      </c>
      <c r="J11" s="352" t="s">
        <v>364</v>
      </c>
      <c r="K11" s="229">
        <v>8356</v>
      </c>
      <c r="L11" s="230" t="s">
        <v>387</v>
      </c>
      <c r="M11" s="118">
        <v>20300</v>
      </c>
      <c r="N11" s="406" t="s">
        <v>388</v>
      </c>
      <c r="O11" s="190">
        <v>94749851</v>
      </c>
      <c r="P11" s="682">
        <v>2784</v>
      </c>
      <c r="Q11" s="405">
        <v>455787.12</v>
      </c>
      <c r="R11" s="353" t="s">
        <v>421</v>
      </c>
      <c r="S11" s="24">
        <f t="shared" si="0"/>
        <v>487227.12</v>
      </c>
      <c r="T11" s="24">
        <f t="shared" si="1"/>
        <v>25.114805250146965</v>
      </c>
    </row>
    <row r="12" spans="1:20" ht="15.75" x14ac:dyDescent="0.25">
      <c r="A12" s="25">
        <v>9</v>
      </c>
      <c r="B12" s="16" t="str">
        <f>PIERNA!B12</f>
        <v xml:space="preserve">SEABOARD FOODS </v>
      </c>
      <c r="C12" s="16" t="str">
        <f>PIERNA!C12</f>
        <v>Seaboard</v>
      </c>
      <c r="D12" s="213" t="str">
        <f>PIERNA!D12</f>
        <v>PED. 5000038</v>
      </c>
      <c r="E12" s="163">
        <f>PIERNA!E12</f>
        <v>42012</v>
      </c>
      <c r="F12" s="77">
        <f>PIERNA!F12</f>
        <v>19352.009999999998</v>
      </c>
      <c r="G12" s="15">
        <f>PIERNA!G12</f>
        <v>21</v>
      </c>
      <c r="H12" s="65">
        <f>PIERNA!H12</f>
        <v>19387.400000000001</v>
      </c>
      <c r="I12" s="18">
        <f>PIERNA!I12</f>
        <v>-35.390000000003056</v>
      </c>
      <c r="J12" s="352" t="s">
        <v>365</v>
      </c>
      <c r="K12" s="229">
        <v>8356</v>
      </c>
      <c r="L12" s="230" t="s">
        <v>388</v>
      </c>
      <c r="M12" s="118">
        <v>20300</v>
      </c>
      <c r="N12" s="326" t="s">
        <v>396</v>
      </c>
      <c r="O12" s="190">
        <v>1106118</v>
      </c>
      <c r="P12" s="682">
        <v>2610</v>
      </c>
      <c r="Q12" s="118">
        <v>456729.58</v>
      </c>
      <c r="R12" s="353" t="s">
        <v>411</v>
      </c>
      <c r="S12" s="24">
        <f t="shared" si="0"/>
        <v>487995.58</v>
      </c>
      <c r="T12" s="24">
        <f t="shared" si="1"/>
        <v>25.270759359171421</v>
      </c>
    </row>
    <row r="13" spans="1:20" ht="15.75" x14ac:dyDescent="0.25">
      <c r="A13" s="25">
        <v>10</v>
      </c>
      <c r="B13" s="16" t="str">
        <f>PIERNA!B13</f>
        <v>SEABOARD FOODS</v>
      </c>
      <c r="C13" s="16" t="str">
        <f>PIERNA!C13</f>
        <v>Seaboard</v>
      </c>
      <c r="D13" s="213" t="str">
        <f>PIERNA!D13</f>
        <v>PED. 5000052</v>
      </c>
      <c r="E13" s="163">
        <f>PIERNA!E13</f>
        <v>42014</v>
      </c>
      <c r="F13" s="77">
        <f>PIERNA!F13</f>
        <v>19566.57</v>
      </c>
      <c r="G13" s="15">
        <f>PIERNA!G13</f>
        <v>21</v>
      </c>
      <c r="H13" s="65">
        <f>PIERNA!H13</f>
        <v>19614.400000000001</v>
      </c>
      <c r="I13" s="18">
        <f>PIERNA!I13</f>
        <v>-47.830000000001746</v>
      </c>
      <c r="J13" s="352" t="s">
        <v>366</v>
      </c>
      <c r="K13" s="229">
        <v>8343</v>
      </c>
      <c r="L13" s="230" t="s">
        <v>389</v>
      </c>
      <c r="M13" s="118">
        <v>20300</v>
      </c>
      <c r="N13" s="326" t="s">
        <v>390</v>
      </c>
      <c r="O13" s="190">
        <v>1106545</v>
      </c>
      <c r="P13" s="682">
        <v>2726</v>
      </c>
      <c r="Q13" s="118">
        <v>470515.18</v>
      </c>
      <c r="R13" s="353" t="s">
        <v>412</v>
      </c>
      <c r="S13" s="24">
        <f t="shared" si="0"/>
        <v>501884.18</v>
      </c>
      <c r="T13" s="24">
        <f t="shared" si="1"/>
        <v>25.687536707724934</v>
      </c>
    </row>
    <row r="14" spans="1:20" ht="15.75" x14ac:dyDescent="0.25">
      <c r="A14" s="25">
        <v>11</v>
      </c>
      <c r="B14" s="16" t="str">
        <f>PIERNA!B14</f>
        <v>SMITHFIELD FARMLAND</v>
      </c>
      <c r="C14" s="16" t="str">
        <f>PIERNA!C14</f>
        <v>FARMLAND</v>
      </c>
      <c r="D14" s="213" t="str">
        <f>PIERNA!D14</f>
        <v>PED. 5000051</v>
      </c>
      <c r="E14" s="163">
        <f>PIERNA!E14</f>
        <v>42014</v>
      </c>
      <c r="F14" s="77">
        <f>PIERNA!F14</f>
        <v>18937.91</v>
      </c>
      <c r="G14" s="15">
        <f>PIERNA!G14</f>
        <v>22</v>
      </c>
      <c r="H14" s="65">
        <f>PIERNA!H14</f>
        <v>18944.689999999999</v>
      </c>
      <c r="I14" s="18">
        <f>PIERNA!I14</f>
        <v>-6.7799999999988358</v>
      </c>
      <c r="J14" s="352" t="s">
        <v>367</v>
      </c>
      <c r="K14" s="229">
        <v>8343</v>
      </c>
      <c r="L14" s="230" t="s">
        <v>389</v>
      </c>
      <c r="M14" s="118">
        <v>20300</v>
      </c>
      <c r="N14" s="406" t="s">
        <v>390</v>
      </c>
      <c r="O14" s="190">
        <v>94750987</v>
      </c>
      <c r="P14" s="682">
        <v>2610</v>
      </c>
      <c r="Q14" s="118">
        <v>437201.79</v>
      </c>
      <c r="R14" s="353" t="s">
        <v>421</v>
      </c>
      <c r="S14" s="24">
        <f t="shared" si="0"/>
        <v>468454.79</v>
      </c>
      <c r="T14" s="24">
        <f t="shared" si="1"/>
        <v>24.827498312191967</v>
      </c>
    </row>
    <row r="15" spans="1:20" ht="15.75" x14ac:dyDescent="0.25">
      <c r="A15" s="25">
        <v>12</v>
      </c>
      <c r="B15" s="16" t="str">
        <f>PIERNA!B15</f>
        <v>GRANJERO FELIZ</v>
      </c>
      <c r="C15" s="16" t="str">
        <f>PIERNA!C15</f>
        <v>Seaboard</v>
      </c>
      <c r="D15" s="213" t="str">
        <f>PIERNA!D15</f>
        <v>PED. 5001634</v>
      </c>
      <c r="E15" s="163">
        <f>PIERNA!E15</f>
        <v>42017</v>
      </c>
      <c r="F15" s="77">
        <f>PIERNA!F15</f>
        <v>19282.07</v>
      </c>
      <c r="G15" s="15">
        <f>PIERNA!G15</f>
        <v>21</v>
      </c>
      <c r="H15" s="65">
        <f>PIERNA!H15</f>
        <v>19380.2</v>
      </c>
      <c r="I15" s="18">
        <f>PIERNA!I15</f>
        <v>-98.130000000001019</v>
      </c>
      <c r="J15" s="352"/>
      <c r="K15" s="229"/>
      <c r="L15" s="230"/>
      <c r="M15" s="118"/>
      <c r="N15" s="326"/>
      <c r="O15" s="190" t="s">
        <v>428</v>
      </c>
      <c r="P15" s="682"/>
      <c r="Q15" s="118">
        <v>513580.34</v>
      </c>
      <c r="R15" s="353" t="s">
        <v>427</v>
      </c>
      <c r="S15" s="24">
        <f t="shared" si="0"/>
        <v>513580.34</v>
      </c>
      <c r="T15" s="24">
        <f>S15/H15</f>
        <v>26.500260059235714</v>
      </c>
    </row>
    <row r="16" spans="1:20" ht="15.75" x14ac:dyDescent="0.25">
      <c r="A16" s="25">
        <v>13</v>
      </c>
      <c r="B16" s="16" t="str">
        <f>PIERNA!B16</f>
        <v>SMITHFIELD FARMLAND</v>
      </c>
      <c r="C16" s="16" t="str">
        <f>PIERNA!C16</f>
        <v>FARMLAND</v>
      </c>
      <c r="D16" s="213" t="str">
        <f>PIERNA!D16</f>
        <v>PED. 5000062</v>
      </c>
      <c r="E16" s="163">
        <f>PIERNA!E16</f>
        <v>42017</v>
      </c>
      <c r="F16" s="77">
        <f>PIERNA!F16</f>
        <v>19299.43</v>
      </c>
      <c r="G16" s="15">
        <f>PIERNA!G16</f>
        <v>23</v>
      </c>
      <c r="H16" s="65">
        <f>PIERNA!H16</f>
        <v>19314.75</v>
      </c>
      <c r="I16" s="18">
        <f>PIERNA!I16</f>
        <v>-15.319999999999709</v>
      </c>
      <c r="J16" s="352" t="s">
        <v>368</v>
      </c>
      <c r="K16" s="229">
        <v>8330</v>
      </c>
      <c r="L16" s="230" t="s">
        <v>392</v>
      </c>
      <c r="M16" s="118">
        <v>20300</v>
      </c>
      <c r="N16" s="406" t="s">
        <v>391</v>
      </c>
      <c r="O16" s="190">
        <v>94755140</v>
      </c>
      <c r="P16" s="682">
        <v>2610</v>
      </c>
      <c r="Q16" s="118">
        <v>475578.2</v>
      </c>
      <c r="R16" s="353" t="s">
        <v>422</v>
      </c>
      <c r="S16" s="24">
        <f t="shared" si="0"/>
        <v>506818.2</v>
      </c>
      <c r="T16" s="24">
        <f t="shared" si="1"/>
        <v>26.339956509921176</v>
      </c>
    </row>
    <row r="17" spans="1:20" ht="15.75" x14ac:dyDescent="0.25">
      <c r="A17" s="25">
        <v>14</v>
      </c>
      <c r="B17" s="137" t="str">
        <f>PIERNA!B17</f>
        <v>FARMLAND FOODS</v>
      </c>
      <c r="C17" s="16" t="str">
        <f>PIERNA!C17</f>
        <v>FARMLAND</v>
      </c>
      <c r="D17" s="213" t="str">
        <f>PIERNA!D17</f>
        <v>PED. 5000061</v>
      </c>
      <c r="E17" s="163">
        <f>PIERNA!E17</f>
        <v>42017</v>
      </c>
      <c r="F17" s="77">
        <f>PIERNA!F17</f>
        <v>18249.02</v>
      </c>
      <c r="G17" s="15">
        <f>PIERNA!G17</f>
        <v>23</v>
      </c>
      <c r="H17" s="65">
        <f>PIERNA!H17</f>
        <v>18288.88</v>
      </c>
      <c r="I17" s="18">
        <f>PIERNA!I17</f>
        <v>-39.860000000000582</v>
      </c>
      <c r="J17" s="500" t="s">
        <v>369</v>
      </c>
      <c r="K17" s="229">
        <v>8330</v>
      </c>
      <c r="L17" s="230" t="s">
        <v>392</v>
      </c>
      <c r="M17" s="118">
        <v>20300</v>
      </c>
      <c r="N17" s="406" t="s">
        <v>391</v>
      </c>
      <c r="O17" s="190">
        <v>94755837</v>
      </c>
      <c r="P17" s="682">
        <v>2610</v>
      </c>
      <c r="Q17" s="118">
        <v>450196.42</v>
      </c>
      <c r="R17" s="568" t="s">
        <v>422</v>
      </c>
      <c r="S17" s="24">
        <f t="shared" si="0"/>
        <v>481436.42</v>
      </c>
      <c r="T17" s="24">
        <f t="shared" si="1"/>
        <v>26.423996876790703</v>
      </c>
    </row>
    <row r="18" spans="1:20" ht="15.75" x14ac:dyDescent="0.25">
      <c r="A18" s="25">
        <v>15</v>
      </c>
      <c r="B18" s="16" t="str">
        <f>PIERNA!B18</f>
        <v>FARMLAND FOODS</v>
      </c>
      <c r="C18" s="16" t="str">
        <f>PIERNA!C18</f>
        <v>FARMLAND</v>
      </c>
      <c r="D18" s="213" t="str">
        <f>PIERNA!D18</f>
        <v>PED. 5000152</v>
      </c>
      <c r="E18" s="163">
        <f>PIERNA!E18</f>
        <v>42018</v>
      </c>
      <c r="F18" s="77">
        <f>PIERNA!F18</f>
        <v>18990.71</v>
      </c>
      <c r="G18" s="15">
        <f>PIERNA!G18</f>
        <v>22</v>
      </c>
      <c r="H18" s="65">
        <f>PIERNA!H18</f>
        <v>19024.04</v>
      </c>
      <c r="I18" s="18">
        <f>PIERNA!I18</f>
        <v>-33.330000000001746</v>
      </c>
      <c r="J18" s="352" t="s">
        <v>370</v>
      </c>
      <c r="K18" s="229">
        <v>8330</v>
      </c>
      <c r="L18" s="230" t="s">
        <v>395</v>
      </c>
      <c r="M18" s="118">
        <v>20300</v>
      </c>
      <c r="N18" s="406" t="s">
        <v>397</v>
      </c>
      <c r="O18" s="131">
        <v>94758704</v>
      </c>
      <c r="P18" s="608"/>
      <c r="Q18" s="118">
        <v>462941.8</v>
      </c>
      <c r="R18" s="353" t="s">
        <v>422</v>
      </c>
      <c r="S18" s="24">
        <f t="shared" si="0"/>
        <v>491571.8</v>
      </c>
      <c r="T18" s="24">
        <f t="shared" si="1"/>
        <v>25.939506224755625</v>
      </c>
    </row>
    <row r="19" spans="1:20" ht="15.75" x14ac:dyDescent="0.25">
      <c r="A19" s="25">
        <v>16</v>
      </c>
      <c r="B19" s="16" t="str">
        <f>PIERNA!B19</f>
        <v>CIMEIRA</v>
      </c>
      <c r="C19" s="16" t="str">
        <f>PIERNA!C19</f>
        <v>FEARMANS</v>
      </c>
      <c r="D19" s="213" t="str">
        <f>PIERNA!D19</f>
        <v>PED. 5000406</v>
      </c>
      <c r="E19" s="163">
        <f>PIERNA!E19</f>
        <v>42019</v>
      </c>
      <c r="F19" s="77">
        <f>PIERNA!F19</f>
        <v>9390.99</v>
      </c>
      <c r="G19" s="15">
        <f>PIERNA!G19</f>
        <v>11</v>
      </c>
      <c r="H19" s="65">
        <f>PIERNA!H19</f>
        <v>9388.2000000000007</v>
      </c>
      <c r="I19" s="18">
        <f>PIERNA!I19</f>
        <v>2.7899999999990541</v>
      </c>
      <c r="J19" s="352"/>
      <c r="K19" s="229"/>
      <c r="L19" s="230"/>
      <c r="M19" s="118"/>
      <c r="N19" s="406"/>
      <c r="O19" s="190" t="s">
        <v>398</v>
      </c>
      <c r="P19" s="608"/>
      <c r="Q19" s="118">
        <v>253481.4</v>
      </c>
      <c r="R19" s="353" t="s">
        <v>397</v>
      </c>
      <c r="S19" s="24">
        <f t="shared" si="0"/>
        <v>253481.4</v>
      </c>
      <c r="T19" s="24">
        <f t="shared" si="1"/>
        <v>27.099999999999998</v>
      </c>
    </row>
    <row r="20" spans="1:20" ht="15.75" x14ac:dyDescent="0.25">
      <c r="A20" s="25">
        <v>17</v>
      </c>
      <c r="B20" s="16" t="str">
        <f>PIERNA!B20</f>
        <v>SEABOARD FOODS</v>
      </c>
      <c r="C20" s="314" t="str">
        <f>PIERNA!C20</f>
        <v>Seaboard</v>
      </c>
      <c r="D20" s="213" t="str">
        <f>PIERNA!D20</f>
        <v>PED. 5000181</v>
      </c>
      <c r="E20" s="163">
        <f>PIERNA!E20</f>
        <v>42021</v>
      </c>
      <c r="F20" s="77">
        <f>PIERNA!F20</f>
        <v>19757.41</v>
      </c>
      <c r="G20" s="15">
        <f>PIERNA!G20</f>
        <v>21</v>
      </c>
      <c r="H20" s="65">
        <f>PIERNA!H20</f>
        <v>19792.2</v>
      </c>
      <c r="I20" s="18">
        <f>PIERNA!I20</f>
        <v>-34.790000000000873</v>
      </c>
      <c r="J20" s="352" t="s">
        <v>420</v>
      </c>
      <c r="K20" s="229">
        <v>8343</v>
      </c>
      <c r="L20" s="230" t="s">
        <v>397</v>
      </c>
      <c r="M20" s="118">
        <v>20300</v>
      </c>
      <c r="N20" s="406" t="s">
        <v>399</v>
      </c>
      <c r="O20" s="294">
        <v>118513</v>
      </c>
      <c r="P20" s="608">
        <v>2958</v>
      </c>
      <c r="Q20" s="118">
        <v>516164.65</v>
      </c>
      <c r="R20" s="353" t="s">
        <v>416</v>
      </c>
      <c r="S20" s="24">
        <f t="shared" si="0"/>
        <v>547765.65</v>
      </c>
      <c r="T20" s="24">
        <f t="shared" si="1"/>
        <v>27.775834419619851</v>
      </c>
    </row>
    <row r="21" spans="1:20" ht="15.75" x14ac:dyDescent="0.25">
      <c r="A21" s="25">
        <v>18</v>
      </c>
      <c r="B21" s="137" t="str">
        <f>PIERNA!B21</f>
        <v>SMITHFIELD FARMLAND</v>
      </c>
      <c r="C21" s="16" t="str">
        <f>PIERNA!C21</f>
        <v>FARMLAND</v>
      </c>
      <c r="D21" s="213" t="str">
        <f>PIERNA!D21</f>
        <v>PED. 5000169</v>
      </c>
      <c r="E21" s="163">
        <f>PIERNA!E21</f>
        <v>42021</v>
      </c>
      <c r="F21" s="77">
        <f>PIERNA!F21</f>
        <v>18807.95</v>
      </c>
      <c r="G21" s="15">
        <f>PIERNA!G21</f>
        <v>22</v>
      </c>
      <c r="H21" s="65">
        <f>PIERNA!H21</f>
        <v>18790.95</v>
      </c>
      <c r="I21" s="18">
        <f>PIERNA!I21</f>
        <v>17</v>
      </c>
      <c r="J21" s="352" t="s">
        <v>371</v>
      </c>
      <c r="K21" s="229">
        <v>8343</v>
      </c>
      <c r="L21" s="230" t="s">
        <v>397</v>
      </c>
      <c r="M21" s="118">
        <v>20300</v>
      </c>
      <c r="N21" s="406" t="s">
        <v>397</v>
      </c>
      <c r="O21" s="190">
        <v>94758705</v>
      </c>
      <c r="P21" s="608">
        <v>2726</v>
      </c>
      <c r="Q21" s="118">
        <v>453557.64</v>
      </c>
      <c r="R21" s="353" t="s">
        <v>423</v>
      </c>
      <c r="S21" s="24">
        <f t="shared" si="0"/>
        <v>484926.64</v>
      </c>
      <c r="T21" s="24">
        <f t="shared" si="1"/>
        <v>25.906392971084486</v>
      </c>
    </row>
    <row r="22" spans="1:20" ht="15.75" x14ac:dyDescent="0.25">
      <c r="A22" s="25">
        <v>19</v>
      </c>
      <c r="B22" s="16" t="str">
        <f>PIERNA!B22</f>
        <v>ALBICIA</v>
      </c>
      <c r="C22" s="16" t="str">
        <f>PIERNA!C22</f>
        <v>IBP</v>
      </c>
      <c r="D22" s="213" t="str">
        <f>PIERNA!D22</f>
        <v>PRESTAMO</v>
      </c>
      <c r="E22" s="163">
        <f>PIERNA!E22</f>
        <v>42023</v>
      </c>
      <c r="F22" s="77">
        <f>PIERNA!F22</f>
        <v>8899.7999999999993</v>
      </c>
      <c r="G22" s="15">
        <f>PIERNA!G22</f>
        <v>10</v>
      </c>
      <c r="H22" s="65">
        <f>PIERNA!H22</f>
        <v>8915.31</v>
      </c>
      <c r="I22" s="18">
        <f>PIERNA!I22</f>
        <v>-15.510000000000218</v>
      </c>
      <c r="J22" s="352"/>
      <c r="K22" s="229"/>
      <c r="L22" s="230"/>
      <c r="M22" s="118"/>
      <c r="N22" s="406"/>
      <c r="O22" s="459"/>
      <c r="P22" s="680"/>
      <c r="Q22" s="473"/>
      <c r="R22" s="613"/>
      <c r="S22" s="24">
        <f t="shared" si="0"/>
        <v>0</v>
      </c>
      <c r="T22" s="24">
        <f t="shared" si="1"/>
        <v>0.1</v>
      </c>
    </row>
    <row r="23" spans="1:20" ht="15.75" x14ac:dyDescent="0.25">
      <c r="A23" s="25">
        <v>20</v>
      </c>
      <c r="B23" s="16" t="str">
        <f>PIERNA!B23</f>
        <v>SMITHFIELD FARMLAND</v>
      </c>
      <c r="C23" s="16" t="str">
        <f>PIERNA!C23</f>
        <v>Seaboard</v>
      </c>
      <c r="D23" s="213" t="str">
        <f>PIERNA!D23</f>
        <v>PED. 5000192</v>
      </c>
      <c r="E23" s="163">
        <f>PIERNA!E23</f>
        <v>42024</v>
      </c>
      <c r="F23" s="77">
        <f>PIERNA!F23</f>
        <v>18678.86</v>
      </c>
      <c r="G23" s="15">
        <f>PIERNA!G23</f>
        <v>22</v>
      </c>
      <c r="H23" s="65">
        <f>PIERNA!H23</f>
        <v>18693.669999999998</v>
      </c>
      <c r="I23" s="18">
        <f>PIERNA!I23</f>
        <v>-14.809999999997672</v>
      </c>
      <c r="J23" s="352" t="s">
        <v>372</v>
      </c>
      <c r="K23" s="229">
        <v>8343</v>
      </c>
      <c r="L23" s="230" t="s">
        <v>400</v>
      </c>
      <c r="M23" s="118">
        <v>20300</v>
      </c>
      <c r="N23" s="406" t="s">
        <v>400</v>
      </c>
      <c r="O23" s="190">
        <v>94762438</v>
      </c>
      <c r="P23" s="608">
        <v>2900</v>
      </c>
      <c r="Q23" s="118">
        <v>495512.24</v>
      </c>
      <c r="R23" s="353" t="s">
        <v>425</v>
      </c>
      <c r="S23" s="24">
        <f t="shared" si="0"/>
        <v>527055.24</v>
      </c>
      <c r="T23" s="24">
        <f t="shared" si="1"/>
        <v>28.294316043880098</v>
      </c>
    </row>
    <row r="24" spans="1:20" ht="15.75" x14ac:dyDescent="0.25">
      <c r="A24" s="25">
        <v>21</v>
      </c>
      <c r="B24" s="16" t="str">
        <f>PIERNA!B24</f>
        <v>SEABOARD FOODS</v>
      </c>
      <c r="C24" s="16" t="str">
        <f>PIERNA!C24</f>
        <v>Seaboard</v>
      </c>
      <c r="D24" s="212" t="str">
        <f>PIERNA!D24</f>
        <v>PED. 5000203</v>
      </c>
      <c r="E24" s="163">
        <f>PIERNA!E24</f>
        <v>42024</v>
      </c>
      <c r="F24" s="77">
        <f>PIERNA!F24</f>
        <v>19557.47</v>
      </c>
      <c r="G24" s="15">
        <f>PIERNA!G24</f>
        <v>21</v>
      </c>
      <c r="H24" s="65">
        <f>PIERNA!H24</f>
        <v>19639.900000000001</v>
      </c>
      <c r="I24" s="18">
        <f>PIERNA!I24</f>
        <v>-82.430000000000291</v>
      </c>
      <c r="J24" s="352" t="s">
        <v>373</v>
      </c>
      <c r="K24" s="229">
        <v>8343</v>
      </c>
      <c r="L24" s="230" t="s">
        <v>400</v>
      </c>
      <c r="M24" s="118">
        <v>20300</v>
      </c>
      <c r="N24" s="408" t="s">
        <v>400</v>
      </c>
      <c r="O24" s="190">
        <v>1108916</v>
      </c>
      <c r="P24" s="608">
        <v>3016</v>
      </c>
      <c r="Q24" s="118">
        <v>519453.25</v>
      </c>
      <c r="R24" s="353" t="s">
        <v>413</v>
      </c>
      <c r="S24" s="24">
        <f t="shared" si="0"/>
        <v>551112.25</v>
      </c>
      <c r="T24" s="24">
        <f t="shared" si="1"/>
        <v>28.160848069491188</v>
      </c>
    </row>
    <row r="25" spans="1:20" ht="15.75" x14ac:dyDescent="0.25">
      <c r="A25" s="25">
        <v>22</v>
      </c>
      <c r="B25" s="16" t="str">
        <f>PIERNA!GR5</f>
        <v>SMITHFIELD FARMLAND</v>
      </c>
      <c r="C25" s="24" t="str">
        <f>PIERNA!GS5</f>
        <v>FARMLAND</v>
      </c>
      <c r="D25" s="212" t="str">
        <f>PIERNA!GT5</f>
        <v>PED. 5000193</v>
      </c>
      <c r="E25" s="163">
        <f>PIERNA!E25</f>
        <v>42024</v>
      </c>
      <c r="F25" s="77">
        <f>PIERNA!GV5</f>
        <v>18819.25</v>
      </c>
      <c r="G25" s="15">
        <f>PIERNA!GW5</f>
        <v>22</v>
      </c>
      <c r="H25" s="65">
        <f>PIERNA!GX5</f>
        <v>18819.05</v>
      </c>
      <c r="I25" s="18">
        <f>PIERNA!I25</f>
        <v>0.2000000000007276</v>
      </c>
      <c r="J25" s="352" t="s">
        <v>374</v>
      </c>
      <c r="K25" s="229">
        <v>8343</v>
      </c>
      <c r="L25" s="230" t="s">
        <v>400</v>
      </c>
      <c r="M25" s="118">
        <v>20300</v>
      </c>
      <c r="N25" s="408" t="s">
        <v>401</v>
      </c>
      <c r="O25" s="190">
        <v>94763289</v>
      </c>
      <c r="P25" s="608">
        <v>2900</v>
      </c>
      <c r="Q25" s="118">
        <v>498842.11</v>
      </c>
      <c r="R25" s="353" t="s">
        <v>425</v>
      </c>
      <c r="S25" s="24">
        <f t="shared" si="0"/>
        <v>530385.11</v>
      </c>
      <c r="T25" s="24">
        <f t="shared" si="1"/>
        <v>28.28341574096461</v>
      </c>
    </row>
    <row r="26" spans="1:20" ht="15.75" x14ac:dyDescent="0.25">
      <c r="A26" s="25">
        <v>23</v>
      </c>
      <c r="B26" s="16" t="str">
        <f>PIERNA!HA5</f>
        <v>SMITHFIELD FARMLAND</v>
      </c>
      <c r="C26" s="137" t="str">
        <f>PIERNA!HB5</f>
        <v>FARMLAND</v>
      </c>
      <c r="D26" s="212" t="str">
        <f>PIERNA!HC5</f>
        <v>PED. 5000208</v>
      </c>
      <c r="E26" s="163">
        <f>PIERNA!HD5</f>
        <v>42025</v>
      </c>
      <c r="F26" s="77">
        <f>PIERNA!HE5</f>
        <v>18656.98</v>
      </c>
      <c r="G26" s="157">
        <f>PIERNA!HF5</f>
        <v>22</v>
      </c>
      <c r="H26" s="65">
        <f>PIERNA!HG5</f>
        <v>18664.39</v>
      </c>
      <c r="I26" s="226">
        <f>PIERNA!I26</f>
        <v>-7.4099999999998545</v>
      </c>
      <c r="J26" s="352" t="s">
        <v>375</v>
      </c>
      <c r="K26" s="229">
        <v>8343</v>
      </c>
      <c r="L26" s="230" t="s">
        <v>400</v>
      </c>
      <c r="M26" s="118">
        <v>20300</v>
      </c>
      <c r="N26" s="409" t="s">
        <v>402</v>
      </c>
      <c r="O26" s="190">
        <v>94765860</v>
      </c>
      <c r="P26" s="608">
        <v>3016</v>
      </c>
      <c r="Q26" s="118">
        <v>511000.3</v>
      </c>
      <c r="R26" s="353" t="s">
        <v>426</v>
      </c>
      <c r="S26" s="24">
        <f t="shared" si="0"/>
        <v>542659.30000000005</v>
      </c>
      <c r="T26" s="24">
        <f t="shared" si="1"/>
        <v>29.174579988952228</v>
      </c>
    </row>
    <row r="27" spans="1:20" ht="15.75" x14ac:dyDescent="0.25">
      <c r="A27" s="25">
        <v>24</v>
      </c>
      <c r="B27" s="137" t="str">
        <f>PIERNA!HJ5</f>
        <v>SEABOARD FOODS</v>
      </c>
      <c r="C27" s="16" t="str">
        <f>PIERNA!HK5</f>
        <v>SEABOARD</v>
      </c>
      <c r="D27" s="212" t="str">
        <f>PIERNA!HL5</f>
        <v>PED. 5000217</v>
      </c>
      <c r="E27" s="163">
        <f>PIERNA!HM5</f>
        <v>42026</v>
      </c>
      <c r="F27" s="77">
        <f>PIERNA!HN5</f>
        <v>19126.57</v>
      </c>
      <c r="G27" s="157">
        <f>PIERNA!HO5</f>
        <v>21</v>
      </c>
      <c r="H27" s="65">
        <f>PIERNA!HP5</f>
        <v>19126.400000000001</v>
      </c>
      <c r="I27" s="18">
        <f>PIERNA!I27</f>
        <v>0.16999999999825377</v>
      </c>
      <c r="J27" s="352" t="s">
        <v>376</v>
      </c>
      <c r="K27" s="229">
        <v>8343</v>
      </c>
      <c r="L27" s="230" t="s">
        <v>402</v>
      </c>
      <c r="M27" s="118">
        <v>20300</v>
      </c>
      <c r="N27" s="409" t="s">
        <v>403</v>
      </c>
      <c r="O27" s="190">
        <v>1109799</v>
      </c>
      <c r="P27" s="608">
        <v>3016</v>
      </c>
      <c r="Q27" s="118">
        <v>523936.17</v>
      </c>
      <c r="R27" s="353" t="s">
        <v>421</v>
      </c>
      <c r="S27" s="24">
        <f t="shared" si="0"/>
        <v>555595.16999999993</v>
      </c>
      <c r="T27" s="24">
        <f t="shared" si="1"/>
        <v>29.148601409570013</v>
      </c>
    </row>
    <row r="28" spans="1:20" ht="15.75" x14ac:dyDescent="0.25">
      <c r="A28" s="25">
        <v>25</v>
      </c>
      <c r="B28" s="137" t="str">
        <f>PIERNA!HS5</f>
        <v>SMITHFIELD FARMLAND</v>
      </c>
      <c r="C28" s="16" t="str">
        <f>PIERNA!HT5</f>
        <v>FARMLAND</v>
      </c>
      <c r="D28" s="212" t="str">
        <f>PIERNA!HU5</f>
        <v>PED. 5000228</v>
      </c>
      <c r="E28" s="163">
        <f>PIERNA!HV5</f>
        <v>42027</v>
      </c>
      <c r="F28" s="77">
        <f>PIERNA!HW5</f>
        <v>18735.66</v>
      </c>
      <c r="G28" s="157">
        <f>PIERNA!HX5</f>
        <v>22</v>
      </c>
      <c r="H28" s="65">
        <f>PIERNA!HY5</f>
        <v>18796.39</v>
      </c>
      <c r="I28" s="18">
        <f>PIERNA!I28</f>
        <v>-60.729999999999563</v>
      </c>
      <c r="J28" s="352" t="s">
        <v>377</v>
      </c>
      <c r="K28" s="229">
        <v>7343</v>
      </c>
      <c r="L28" s="230" t="s">
        <v>403</v>
      </c>
      <c r="M28" s="118">
        <v>20300</v>
      </c>
      <c r="N28" s="409" t="s">
        <v>404</v>
      </c>
      <c r="O28" s="190">
        <v>94767351</v>
      </c>
      <c r="P28" s="608">
        <v>3016</v>
      </c>
      <c r="Q28" s="118">
        <v>512006.26</v>
      </c>
      <c r="R28" s="353" t="s">
        <v>426</v>
      </c>
      <c r="S28" s="106">
        <f t="shared" si="0"/>
        <v>542665.26</v>
      </c>
      <c r="T28" s="24">
        <f t="shared" si="1"/>
        <v>28.970717196227575</v>
      </c>
    </row>
    <row r="29" spans="1:20" ht="15.75" x14ac:dyDescent="0.25">
      <c r="A29" s="25">
        <v>26</v>
      </c>
      <c r="B29" s="137" t="str">
        <f>PIERNA!IB5</f>
        <v>GRANJERO FELIZ</v>
      </c>
      <c r="C29" s="16" t="str">
        <f>PIERNA!IC5</f>
        <v>SEABOARTD</v>
      </c>
      <c r="D29" s="212" t="str">
        <f>PIERNA!ID5</f>
        <v>PED. 5004809</v>
      </c>
      <c r="E29" s="163">
        <f>PIERNA!IE5</f>
        <v>42028</v>
      </c>
      <c r="F29" s="77">
        <f>PIERNA!IF5</f>
        <v>20568.439999999999</v>
      </c>
      <c r="G29" s="157">
        <f>PIERNA!IG5</f>
        <v>22</v>
      </c>
      <c r="H29" s="65">
        <f>PIERNA!IH5</f>
        <v>20574.5</v>
      </c>
      <c r="I29" s="18">
        <f>PIERNA!II5</f>
        <v>-6.0600000000013097</v>
      </c>
      <c r="J29" s="352"/>
      <c r="K29" s="229"/>
      <c r="L29" s="230"/>
      <c r="M29" s="118"/>
      <c r="N29" s="409"/>
      <c r="O29" s="717" t="s">
        <v>618</v>
      </c>
      <c r="P29" s="681"/>
      <c r="Q29" s="674">
        <v>617241.30000000005</v>
      </c>
      <c r="R29" s="679" t="s">
        <v>621</v>
      </c>
      <c r="S29" s="24">
        <f t="shared" si="0"/>
        <v>617241.30000000005</v>
      </c>
      <c r="T29" s="24">
        <f t="shared" si="1"/>
        <v>30.100306204282003</v>
      </c>
    </row>
    <row r="30" spans="1:20" ht="15.75" x14ac:dyDescent="0.25">
      <c r="A30" s="25">
        <v>27</v>
      </c>
      <c r="B30" s="137" t="str">
        <f>PIERNA!IK5</f>
        <v>SEABOARD FOODS</v>
      </c>
      <c r="C30" s="16" t="str">
        <f>PIERNA!IL5</f>
        <v>Seaboard</v>
      </c>
      <c r="D30" s="212" t="str">
        <f>PIERNA!IM5</f>
        <v>PED.5000233</v>
      </c>
      <c r="E30" s="163">
        <f>PIERNA!IN5</f>
        <v>42028</v>
      </c>
      <c r="F30" s="77">
        <f>PIERNA!IO5</f>
        <v>19057.45</v>
      </c>
      <c r="G30" s="157">
        <f>PIERNA!IP5</f>
        <v>21</v>
      </c>
      <c r="H30" s="65">
        <f>PIERNA!IQ5</f>
        <v>19071.400000000001</v>
      </c>
      <c r="I30" s="18">
        <f>PIERNA!IR5</f>
        <v>-13.950000000000728</v>
      </c>
      <c r="J30" s="352" t="s">
        <v>378</v>
      </c>
      <c r="K30" s="229">
        <v>8343</v>
      </c>
      <c r="L30" s="230" t="s">
        <v>404</v>
      </c>
      <c r="M30" s="118">
        <v>20300</v>
      </c>
      <c r="N30" s="409" t="s">
        <v>404</v>
      </c>
      <c r="O30" s="190">
        <v>1110387</v>
      </c>
      <c r="P30" s="608">
        <v>3132</v>
      </c>
      <c r="Q30" s="118">
        <v>540614.13</v>
      </c>
      <c r="R30" s="353" t="s">
        <v>422</v>
      </c>
      <c r="S30" s="24">
        <f t="shared" si="0"/>
        <v>572389.13</v>
      </c>
      <c r="T30" s="24">
        <f t="shared" si="1"/>
        <v>30.112958146753776</v>
      </c>
    </row>
    <row r="31" spans="1:20" ht="15.75" x14ac:dyDescent="0.25">
      <c r="A31" s="25">
        <v>28</v>
      </c>
      <c r="B31" s="431" t="str">
        <f>PIERNA!IT5</f>
        <v>SMITHFIELD FARMLADN</v>
      </c>
      <c r="C31" s="432" t="str">
        <f>PIERNA!IU5</f>
        <v>FARMLAND</v>
      </c>
      <c r="D31" s="212" t="str">
        <f>PIERNA!IV5</f>
        <v>PED. 5000234</v>
      </c>
      <c r="E31" s="163">
        <f>PIERNA!IW5</f>
        <v>42031</v>
      </c>
      <c r="F31" s="77">
        <f>PIERNA!IX5</f>
        <v>19266.22</v>
      </c>
      <c r="G31" s="157">
        <f>PIERNA!IY5</f>
        <v>23</v>
      </c>
      <c r="H31" s="65">
        <f>PIERNA!IZ5</f>
        <v>19292.05</v>
      </c>
      <c r="I31" s="18">
        <f>PIERNA!JA5</f>
        <v>-25.829999999998108</v>
      </c>
      <c r="J31" s="131" t="s">
        <v>379</v>
      </c>
      <c r="K31" s="229">
        <v>8330</v>
      </c>
      <c r="L31" s="230" t="s">
        <v>405</v>
      </c>
      <c r="M31" s="118">
        <v>20300</v>
      </c>
      <c r="N31" s="408" t="s">
        <v>406</v>
      </c>
      <c r="O31" s="190">
        <v>94771301</v>
      </c>
      <c r="P31" s="608">
        <v>3132</v>
      </c>
      <c r="Q31" s="118">
        <v>542560.86</v>
      </c>
      <c r="R31" s="353" t="s">
        <v>426</v>
      </c>
      <c r="S31" s="24">
        <f t="shared" si="0"/>
        <v>574322.86</v>
      </c>
      <c r="T31" s="24">
        <f t="shared" si="1"/>
        <v>29.869923880562201</v>
      </c>
    </row>
    <row r="32" spans="1:20" ht="15.75" x14ac:dyDescent="0.25">
      <c r="A32" s="25">
        <v>29</v>
      </c>
      <c r="B32" s="431" t="str">
        <f>PIERNA!JC5</f>
        <v>SMITHFIELD FARMLAND</v>
      </c>
      <c r="C32" s="431" t="str">
        <f>PIERNA!JD5</f>
        <v>FARMLAND</v>
      </c>
      <c r="D32" s="212" t="str">
        <f>PIERNA!JE5</f>
        <v>PED. 5000236</v>
      </c>
      <c r="E32" s="163">
        <f>PIERNA!JF5</f>
        <v>42031</v>
      </c>
      <c r="F32" s="77">
        <f>PIERNA!JG5</f>
        <v>19191.64</v>
      </c>
      <c r="G32" s="157">
        <f>PIERNA!JH5</f>
        <v>23</v>
      </c>
      <c r="H32" s="65">
        <f>PIERNA!JI5</f>
        <v>19200.009999999998</v>
      </c>
      <c r="I32" s="18">
        <f>PIERNA!JJ5</f>
        <v>-8.3699999999989814</v>
      </c>
      <c r="J32" s="131" t="s">
        <v>380</v>
      </c>
      <c r="K32" s="229">
        <v>8330</v>
      </c>
      <c r="L32" s="230" t="s">
        <v>405</v>
      </c>
      <c r="M32" s="118">
        <v>20300</v>
      </c>
      <c r="N32" s="409" t="s">
        <v>406</v>
      </c>
      <c r="O32" s="131">
        <v>94771302</v>
      </c>
      <c r="P32" s="604">
        <v>3132</v>
      </c>
      <c r="Q32" s="250">
        <v>539971.79</v>
      </c>
      <c r="R32" s="381" t="s">
        <v>426</v>
      </c>
      <c r="S32" s="24">
        <f t="shared" ref="S32:S34" si="2">Q32+M32+K32+P32</f>
        <v>571733.79</v>
      </c>
      <c r="T32" s="24">
        <f t="shared" si="1"/>
        <v>29.877786053236438</v>
      </c>
    </row>
    <row r="33" spans="1:20" ht="15.75" x14ac:dyDescent="0.25">
      <c r="A33" s="25">
        <v>30</v>
      </c>
      <c r="B33" s="137" t="str">
        <f>PIERNA!JL5</f>
        <v>SMITHFIELD FARMLAND</v>
      </c>
      <c r="C33" s="16" t="str">
        <f>PIERNA!JM5</f>
        <v>FARMLAND</v>
      </c>
      <c r="D33" s="212" t="str">
        <f>PIERNA!JN5</f>
        <v>PED. 5000237</v>
      </c>
      <c r="E33" s="163">
        <f>PIERNA!JO5</f>
        <v>42032</v>
      </c>
      <c r="F33" s="77">
        <f>PIERNA!JP5</f>
        <v>18724.3</v>
      </c>
      <c r="G33" s="157">
        <f>PIERNA!JQ5</f>
        <v>22</v>
      </c>
      <c r="H33" s="65">
        <f>PIERNA!JR5</f>
        <v>18729.71</v>
      </c>
      <c r="I33" s="18">
        <f>PIERNA!JS5</f>
        <v>-5.4099999999998545</v>
      </c>
      <c r="J33" s="131" t="s">
        <v>381</v>
      </c>
      <c r="K33" s="229">
        <v>8330</v>
      </c>
      <c r="L33" s="230" t="s">
        <v>406</v>
      </c>
      <c r="M33" s="118">
        <v>20300</v>
      </c>
      <c r="N33" s="409" t="s">
        <v>408</v>
      </c>
      <c r="O33" s="190">
        <v>94772962</v>
      </c>
      <c r="P33" s="608">
        <v>3132</v>
      </c>
      <c r="Q33" s="118">
        <v>524931.68000000005</v>
      </c>
      <c r="R33" s="353" t="s">
        <v>427</v>
      </c>
      <c r="S33" s="24">
        <f t="shared" si="2"/>
        <v>556693.68000000005</v>
      </c>
      <c r="T33" s="24">
        <f t="shared" si="1"/>
        <v>29.822493300750523</v>
      </c>
    </row>
    <row r="34" spans="1:20" ht="15.75" x14ac:dyDescent="0.25">
      <c r="A34" s="25">
        <v>31</v>
      </c>
      <c r="B34" s="137" t="str">
        <f>PIERNA!B34</f>
        <v>SEABOARD FOODS</v>
      </c>
      <c r="C34" s="279" t="str">
        <f>PIERNA!C34</f>
        <v>Seaboard</v>
      </c>
      <c r="D34" s="212" t="str">
        <f>PIERNA!D34</f>
        <v>PED. 5000387</v>
      </c>
      <c r="E34" s="163">
        <f>PIERNA!E34</f>
        <v>42033</v>
      </c>
      <c r="F34" s="77">
        <f>PIERNA!F34</f>
        <v>19422.07</v>
      </c>
      <c r="G34" s="157">
        <f>PIERNA!G34</f>
        <v>21</v>
      </c>
      <c r="H34" s="65">
        <f>PIERNA!H34</f>
        <v>19453.400000000001</v>
      </c>
      <c r="I34" s="18">
        <f t="shared" ref="I34" si="3">F34-H34</f>
        <v>-31.330000000001746</v>
      </c>
      <c r="J34" s="352" t="s">
        <v>382</v>
      </c>
      <c r="K34" s="229">
        <v>8330</v>
      </c>
      <c r="L34" s="230" t="s">
        <v>407</v>
      </c>
      <c r="M34" s="118">
        <v>20300</v>
      </c>
      <c r="N34" s="409" t="s">
        <v>409</v>
      </c>
      <c r="O34" s="131">
        <v>1111954</v>
      </c>
      <c r="P34" s="608">
        <v>3132</v>
      </c>
      <c r="Q34" s="118">
        <v>541612.96</v>
      </c>
      <c r="R34" s="353" t="s">
        <v>424</v>
      </c>
      <c r="S34" s="24">
        <f t="shared" si="2"/>
        <v>573374.96</v>
      </c>
      <c r="T34" s="24">
        <f t="shared" si="1"/>
        <v>29.574280074434288</v>
      </c>
    </row>
    <row r="35" spans="1:20" ht="15.75" x14ac:dyDescent="0.25">
      <c r="A35" s="25">
        <v>32</v>
      </c>
      <c r="B35" s="137" t="str">
        <f>PIERNA!B35</f>
        <v>GRANJERO FELIZ</v>
      </c>
      <c r="C35" s="279" t="str">
        <f>PIERNA!C35</f>
        <v>Seaboard</v>
      </c>
      <c r="D35" s="212" t="str">
        <f>PIERNA!D35</f>
        <v>PED. 5004861</v>
      </c>
      <c r="E35" s="163">
        <f>PIERNA!E35</f>
        <v>42034</v>
      </c>
      <c r="F35" s="403">
        <f>PIERNA!F35</f>
        <v>20642.009999999998</v>
      </c>
      <c r="G35" s="209">
        <f>PIERNA!G35</f>
        <v>22</v>
      </c>
      <c r="H35" s="65">
        <f>PIERNA!H35</f>
        <v>20709.400000000001</v>
      </c>
      <c r="I35" s="18">
        <f>PIERNA!I35</f>
        <v>-67.390000000003056</v>
      </c>
      <c r="J35" s="131"/>
      <c r="K35" s="229"/>
      <c r="L35" s="230"/>
      <c r="M35" s="118"/>
      <c r="N35" s="326"/>
      <c r="O35" s="717" t="s">
        <v>619</v>
      </c>
      <c r="P35" s="681"/>
      <c r="Q35" s="674">
        <v>621296.4</v>
      </c>
      <c r="R35" s="679" t="s">
        <v>620</v>
      </c>
      <c r="S35" s="24">
        <f t="shared" ref="S35:S36" si="4">Q35+M35+K35</f>
        <v>621296.4</v>
      </c>
      <c r="T35" s="24">
        <f t="shared" si="1"/>
        <v>30.100695336417278</v>
      </c>
    </row>
    <row r="36" spans="1:20" ht="15.75" x14ac:dyDescent="0.25">
      <c r="A36" s="25">
        <v>33</v>
      </c>
      <c r="B36" s="270" t="str">
        <f>PIERNA!B36</f>
        <v>SEABOARD FOODS</v>
      </c>
      <c r="C36" s="280" t="str">
        <f>PIERNA!C36</f>
        <v>Seaboard</v>
      </c>
      <c r="D36" s="313" t="str">
        <f>PIERNA!D36</f>
        <v>PED. 50001410</v>
      </c>
      <c r="E36" s="256">
        <f>PIERNA!E36</f>
        <v>42035</v>
      </c>
      <c r="F36" s="404">
        <f>PIERNA!F36</f>
        <v>19516.55</v>
      </c>
      <c r="G36" s="223">
        <f>PIERNA!G36</f>
        <v>21</v>
      </c>
      <c r="H36" s="268">
        <f>PIERNA!H36</f>
        <v>19592.900000000001</v>
      </c>
      <c r="I36" s="246">
        <f>PIERNA!I36</f>
        <v>-76.350000000002183</v>
      </c>
      <c r="J36" s="581" t="s">
        <v>383</v>
      </c>
      <c r="K36" s="232">
        <v>8356</v>
      </c>
      <c r="L36" s="230" t="s">
        <v>410</v>
      </c>
      <c r="M36" s="676">
        <v>20300</v>
      </c>
      <c r="N36" s="677" t="s">
        <v>615</v>
      </c>
      <c r="O36" s="190">
        <v>1112638</v>
      </c>
      <c r="P36" s="608">
        <v>2958</v>
      </c>
      <c r="Q36" s="232">
        <v>520408.06</v>
      </c>
      <c r="R36" s="415" t="s">
        <v>425</v>
      </c>
      <c r="S36" s="24">
        <f t="shared" si="4"/>
        <v>549064.06000000006</v>
      </c>
      <c r="T36" s="24">
        <f t="shared" si="1"/>
        <v>28.123623863746563</v>
      </c>
    </row>
    <row r="37" spans="1:20" ht="15.75" x14ac:dyDescent="0.25">
      <c r="A37" s="25">
        <v>34</v>
      </c>
      <c r="B37" s="137" t="str">
        <f>PIERNA!B37</f>
        <v>SEABOARD FOODS</v>
      </c>
      <c r="C37" s="279" t="str">
        <f>PIERNA!C37</f>
        <v>Seaboard</v>
      </c>
      <c r="D37" s="203" t="str">
        <f>PIERNA!D37</f>
        <v>PED. 5000409</v>
      </c>
      <c r="E37" s="163">
        <f>PIERNA!E37</f>
        <v>42035</v>
      </c>
      <c r="F37" s="173">
        <f>PIERNA!F37</f>
        <v>19293.37</v>
      </c>
      <c r="G37" s="22">
        <f>PIERNA!G37</f>
        <v>21</v>
      </c>
      <c r="H37" s="183">
        <f>PIERNA!H37</f>
        <v>19268.5</v>
      </c>
      <c r="I37" s="18">
        <f>PIERNA!I37</f>
        <v>24.869999999998981</v>
      </c>
      <c r="J37" s="582" t="s">
        <v>384</v>
      </c>
      <c r="K37" s="232">
        <v>8356</v>
      </c>
      <c r="L37" s="516" t="s">
        <v>410</v>
      </c>
      <c r="M37" s="674">
        <v>20300</v>
      </c>
      <c r="N37" s="678" t="s">
        <v>615</v>
      </c>
      <c r="O37" s="190">
        <v>1112191</v>
      </c>
      <c r="P37" s="608">
        <v>2958</v>
      </c>
      <c r="Q37" s="118">
        <v>511793.68</v>
      </c>
      <c r="R37" s="517" t="s">
        <v>425</v>
      </c>
      <c r="S37" s="24">
        <f t="shared" ref="S37:S54" si="5">Q37+M37+K37</f>
        <v>540449.67999999993</v>
      </c>
      <c r="T37" s="24">
        <f t="shared" si="1"/>
        <v>28.148352492409892</v>
      </c>
    </row>
    <row r="38" spans="1:20" ht="15.75" x14ac:dyDescent="0.25">
      <c r="A38" s="25">
        <v>35</v>
      </c>
      <c r="B38" s="137" t="str">
        <f>PIERNA!B38</f>
        <v>FARMLAND FOODS</v>
      </c>
      <c r="C38" s="279" t="str">
        <f>PIERNA!C38</f>
        <v>FARMLAND</v>
      </c>
      <c r="D38" s="291" t="str">
        <f>PIERNA!D38</f>
        <v>PED. 5000408</v>
      </c>
      <c r="E38" s="163">
        <f>PIERNA!E38</f>
        <v>42035</v>
      </c>
      <c r="F38" s="214">
        <f>PIERNA!F38</f>
        <v>18968.439999999999</v>
      </c>
      <c r="G38" s="22">
        <f>PIERNA!G38</f>
        <v>22</v>
      </c>
      <c r="H38" s="316">
        <f>PIERNA!H38</f>
        <v>19016.88</v>
      </c>
      <c r="I38" s="18">
        <f>PIERNA!I38</f>
        <v>-48.440000000002328</v>
      </c>
      <c r="J38" s="583" t="s">
        <v>385</v>
      </c>
      <c r="K38" s="118">
        <v>8356</v>
      </c>
      <c r="L38" s="230" t="s">
        <v>410</v>
      </c>
      <c r="M38" s="674">
        <v>20300</v>
      </c>
      <c r="N38" s="678" t="s">
        <v>615</v>
      </c>
      <c r="O38" s="131">
        <v>94775492</v>
      </c>
      <c r="P38" s="604">
        <v>3074</v>
      </c>
      <c r="Q38" s="715">
        <v>537071.77</v>
      </c>
      <c r="R38" s="716" t="s">
        <v>617</v>
      </c>
      <c r="S38" s="24">
        <f>Q38+M38+K38+P38</f>
        <v>568801.77</v>
      </c>
      <c r="T38" s="24">
        <f t="shared" si="1"/>
        <v>30.010362267627499</v>
      </c>
    </row>
    <row r="39" spans="1:20" ht="15.75" x14ac:dyDescent="0.25">
      <c r="A39" s="25">
        <v>36</v>
      </c>
      <c r="B39" s="137">
        <f>PIERNA!B39</f>
        <v>0</v>
      </c>
      <c r="C39" s="279">
        <f>PIERNA!C39</f>
        <v>0</v>
      </c>
      <c r="D39" s="291">
        <f>PIERNA!D39</f>
        <v>0</v>
      </c>
      <c r="E39" s="163">
        <f>PIERNA!E39</f>
        <v>0</v>
      </c>
      <c r="F39" s="214">
        <f>PIERNA!F39</f>
        <v>0</v>
      </c>
      <c r="G39" s="22">
        <f>PIERNA!G39</f>
        <v>0</v>
      </c>
      <c r="H39" s="316">
        <f>PIERNA!H39</f>
        <v>0</v>
      </c>
      <c r="I39" s="18">
        <f>PIERNA!I39</f>
        <v>0</v>
      </c>
      <c r="J39" s="583"/>
      <c r="K39" s="118"/>
      <c r="L39" s="230"/>
      <c r="M39" s="118"/>
      <c r="N39" s="326"/>
      <c r="O39" s="131"/>
      <c r="P39" s="604"/>
      <c r="Q39" s="250"/>
      <c r="R39" s="416"/>
      <c r="S39" s="24">
        <f t="shared" ref="S39:S40" si="6">Q39+M39+K39+P39</f>
        <v>0</v>
      </c>
      <c r="T39" s="24" t="e">
        <f t="shared" si="1"/>
        <v>#DIV/0!</v>
      </c>
    </row>
    <row r="40" spans="1:20" ht="15.75" x14ac:dyDescent="0.25">
      <c r="A40" s="25">
        <v>37</v>
      </c>
      <c r="B40" s="137">
        <f>PIERNA!B40</f>
        <v>0</v>
      </c>
      <c r="C40" s="279">
        <f>PIERNA!C40</f>
        <v>0</v>
      </c>
      <c r="D40" s="291">
        <f>PIERNA!D40</f>
        <v>0</v>
      </c>
      <c r="E40" s="163">
        <f>PIERNA!E40</f>
        <v>0</v>
      </c>
      <c r="F40" s="214">
        <f>PIERNA!F40</f>
        <v>0</v>
      </c>
      <c r="G40" s="22">
        <f>PIERNA!G40</f>
        <v>0</v>
      </c>
      <c r="H40" s="316">
        <f>PIERNA!H40</f>
        <v>0</v>
      </c>
      <c r="I40" s="18">
        <f>PIERNA!I40</f>
        <v>0</v>
      </c>
      <c r="J40" s="583"/>
      <c r="K40" s="118"/>
      <c r="L40" s="230"/>
      <c r="M40" s="118"/>
      <c r="N40" s="326"/>
      <c r="O40" s="131"/>
      <c r="P40" s="604"/>
      <c r="Q40" s="250"/>
      <c r="R40" s="416"/>
      <c r="S40" s="24">
        <f t="shared" si="6"/>
        <v>0</v>
      </c>
      <c r="T40" s="24" t="e">
        <f t="shared" si="1"/>
        <v>#DIV/0!</v>
      </c>
    </row>
    <row r="41" spans="1:20" ht="15.75" x14ac:dyDescent="0.25">
      <c r="A41" s="25">
        <v>38</v>
      </c>
      <c r="B41" s="137">
        <f>PIERNA!B41</f>
        <v>0</v>
      </c>
      <c r="C41" s="281">
        <f>PIERNA!C41</f>
        <v>0</v>
      </c>
      <c r="D41" s="291">
        <f>PIERNA!D41</f>
        <v>0</v>
      </c>
      <c r="E41" s="163">
        <f>PIERNA!E41</f>
        <v>0</v>
      </c>
      <c r="F41" s="214">
        <f>PIERNA!F41</f>
        <v>0</v>
      </c>
      <c r="G41" s="22">
        <f>PIERNA!G41</f>
        <v>0</v>
      </c>
      <c r="H41" s="316">
        <f>PIERNA!H41</f>
        <v>0</v>
      </c>
      <c r="I41" s="18">
        <f>PIERNA!I41</f>
        <v>0</v>
      </c>
      <c r="J41" s="583"/>
      <c r="K41" s="118"/>
      <c r="L41" s="230"/>
      <c r="M41" s="118"/>
      <c r="N41" s="326"/>
      <c r="O41" s="104"/>
      <c r="P41" s="604"/>
      <c r="Q41" s="605"/>
      <c r="R41" s="606"/>
      <c r="S41" s="24">
        <f t="shared" ref="S41" si="7">Q41+M41+K41+P41</f>
        <v>0</v>
      </c>
      <c r="T41" s="24" t="e">
        <f t="shared" si="1"/>
        <v>#DIV/0!</v>
      </c>
    </row>
    <row r="42" spans="1:20" ht="15.75" x14ac:dyDescent="0.25">
      <c r="A42" s="25">
        <v>39</v>
      </c>
      <c r="B42" s="137">
        <f>PIERNA!B42</f>
        <v>0</v>
      </c>
      <c r="C42" s="282">
        <f>PIERNA!C42</f>
        <v>0</v>
      </c>
      <c r="D42" s="349">
        <f>PIERNA!D42</f>
        <v>0</v>
      </c>
      <c r="E42" s="163">
        <f>PIERNA!E42</f>
        <v>0</v>
      </c>
      <c r="F42" s="173">
        <f>PIERNA!F42</f>
        <v>0</v>
      </c>
      <c r="G42" s="22">
        <f>PIERNA!G42</f>
        <v>0</v>
      </c>
      <c r="H42" s="183">
        <f>PIERNA!H42</f>
        <v>0</v>
      </c>
      <c r="I42" s="18">
        <f>PIERNA!I42</f>
        <v>0</v>
      </c>
      <c r="J42" s="584"/>
      <c r="K42" s="118"/>
      <c r="L42" s="230"/>
      <c r="M42" s="118"/>
      <c r="N42" s="326"/>
      <c r="O42" s="190"/>
      <c r="P42" s="608"/>
      <c r="Q42" s="118"/>
      <c r="R42" s="417"/>
      <c r="S42" s="75">
        <f t="shared" si="5"/>
        <v>0</v>
      </c>
      <c r="T42" s="24" t="e">
        <f t="shared" si="1"/>
        <v>#DIV/0!</v>
      </c>
    </row>
    <row r="43" spans="1:20" ht="15.75" x14ac:dyDescent="0.25">
      <c r="A43" s="25">
        <v>40</v>
      </c>
      <c r="B43" s="137">
        <f>PIERNA!B43</f>
        <v>0</v>
      </c>
      <c r="C43" s="279">
        <f>PIERNA!C43</f>
        <v>0</v>
      </c>
      <c r="D43" s="203">
        <f>PIERNA!D43</f>
        <v>0</v>
      </c>
      <c r="E43" s="163">
        <f>PIERNA!E43</f>
        <v>0</v>
      </c>
      <c r="F43" s="173">
        <f>PIERNA!F43</f>
        <v>0</v>
      </c>
      <c r="G43" s="22">
        <f>PIERNA!G43</f>
        <v>0</v>
      </c>
      <c r="H43" s="183">
        <f>PIERNA!H43</f>
        <v>0</v>
      </c>
      <c r="I43" s="18">
        <f>PIERNA!I43</f>
        <v>0</v>
      </c>
      <c r="J43" s="131"/>
      <c r="K43" s="229"/>
      <c r="L43" s="230"/>
      <c r="M43" s="118"/>
      <c r="N43" s="406"/>
      <c r="O43" s="190"/>
      <c r="P43" s="608"/>
      <c r="Q43" s="118"/>
      <c r="R43" s="353"/>
      <c r="S43" s="24">
        <f t="shared" si="5"/>
        <v>0</v>
      </c>
      <c r="T43" s="24" t="e">
        <f t="shared" si="1"/>
        <v>#DIV/0!</v>
      </c>
    </row>
    <row r="44" spans="1:20" ht="15.75" x14ac:dyDescent="0.25">
      <c r="A44" s="25">
        <v>41</v>
      </c>
      <c r="B44" s="270">
        <f>PIERNA!B44</f>
        <v>0</v>
      </c>
      <c r="C44" s="279">
        <f>PIERNA!C44</f>
        <v>0</v>
      </c>
      <c r="D44" s="212">
        <f>PIERNA!D44</f>
        <v>0</v>
      </c>
      <c r="E44" s="163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131"/>
      <c r="K44" s="229"/>
      <c r="L44" s="230"/>
      <c r="M44" s="118"/>
      <c r="N44" s="406"/>
      <c r="O44" s="190"/>
      <c r="P44" s="608"/>
      <c r="Q44" s="118"/>
      <c r="R44" s="353"/>
      <c r="S44" s="75">
        <f t="shared" si="5"/>
        <v>0</v>
      </c>
      <c r="T44" s="24" t="e">
        <f t="shared" si="1"/>
        <v>#DIV/0!</v>
      </c>
    </row>
    <row r="45" spans="1:20" ht="15.75" x14ac:dyDescent="0.25">
      <c r="A45" s="25">
        <v>42</v>
      </c>
      <c r="B45" s="270">
        <f>PIERNA!B45</f>
        <v>0</v>
      </c>
      <c r="C45" s="279">
        <f>PIERNA!C45</f>
        <v>0</v>
      </c>
      <c r="D45" s="212">
        <f>PIERNA!D45</f>
        <v>0</v>
      </c>
      <c r="E45" s="163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131"/>
      <c r="K45" s="229"/>
      <c r="L45" s="230"/>
      <c r="M45" s="118"/>
      <c r="N45" s="406"/>
      <c r="O45" s="607"/>
      <c r="P45" s="608"/>
      <c r="Q45" s="101"/>
      <c r="R45" s="609"/>
      <c r="S45" s="75">
        <f t="shared" ref="S45:S48" si="8">Q45+M45+K45</f>
        <v>0</v>
      </c>
      <c r="T45" s="24" t="e">
        <f t="shared" si="1"/>
        <v>#DIV/0!</v>
      </c>
    </row>
    <row r="46" spans="1:20" ht="15.75" x14ac:dyDescent="0.25">
      <c r="A46" s="25">
        <v>43</v>
      </c>
      <c r="B46" s="270">
        <f>PIERNA!B46</f>
        <v>0</v>
      </c>
      <c r="C46" s="279">
        <f>PIERNA!C46</f>
        <v>0</v>
      </c>
      <c r="D46" s="212">
        <f>PIERNA!D46</f>
        <v>0</v>
      </c>
      <c r="E46" s="163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12"/>
      <c r="K46" s="229"/>
      <c r="L46" s="518"/>
      <c r="M46" s="118"/>
      <c r="N46" s="406"/>
      <c r="O46" s="190"/>
      <c r="P46" s="608"/>
      <c r="Q46" s="118"/>
      <c r="R46" s="353"/>
      <c r="S46" s="75">
        <f t="shared" si="8"/>
        <v>0</v>
      </c>
      <c r="T46" s="24" t="e">
        <f t="shared" si="1"/>
        <v>#DIV/0!</v>
      </c>
    </row>
    <row r="47" spans="1:20" ht="15.75" x14ac:dyDescent="0.25">
      <c r="A47" s="25">
        <v>44</v>
      </c>
      <c r="B47" s="270">
        <f>PIERNA!B47</f>
        <v>0</v>
      </c>
      <c r="C47" s="279">
        <f>PIERNA!C47</f>
        <v>0</v>
      </c>
      <c r="D47" s="212">
        <f>PIERNA!D47</f>
        <v>0</v>
      </c>
      <c r="E47" s="163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52"/>
      <c r="K47" s="229"/>
      <c r="L47" s="518"/>
      <c r="M47" s="118"/>
      <c r="N47" s="406"/>
      <c r="O47" s="190"/>
      <c r="P47" s="608"/>
      <c r="Q47" s="118"/>
      <c r="R47" s="353"/>
      <c r="S47" s="75">
        <f t="shared" si="8"/>
        <v>0</v>
      </c>
      <c r="T47" s="24" t="e">
        <f t="shared" si="1"/>
        <v>#DIV/0!</v>
      </c>
    </row>
    <row r="48" spans="1:20" ht="15.75" x14ac:dyDescent="0.25">
      <c r="A48" s="25">
        <v>45</v>
      </c>
      <c r="B48" s="270">
        <f>PIERNA!B48</f>
        <v>0</v>
      </c>
      <c r="C48" s="279">
        <f>PIERNA!C48</f>
        <v>0</v>
      </c>
      <c r="D48" s="212">
        <f>PIERNA!D48</f>
        <v>0</v>
      </c>
      <c r="E48" s="163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291"/>
      <c r="K48" s="229"/>
      <c r="L48" s="230"/>
      <c r="M48" s="118"/>
      <c r="N48" s="406"/>
      <c r="O48" s="607"/>
      <c r="P48" s="608"/>
      <c r="Q48" s="101"/>
      <c r="R48" s="609"/>
      <c r="S48" s="75">
        <f t="shared" si="8"/>
        <v>0</v>
      </c>
      <c r="T48" s="24" t="e">
        <f t="shared" si="1"/>
        <v>#DIV/0!</v>
      </c>
    </row>
    <row r="49" spans="1:20" ht="15.75" x14ac:dyDescent="0.25">
      <c r="A49" s="25">
        <v>46</v>
      </c>
      <c r="B49" s="270">
        <f>PIERNA!B49</f>
        <v>0</v>
      </c>
      <c r="C49" s="300">
        <f>PIERNA!C49</f>
        <v>0</v>
      </c>
      <c r="D49" s="212">
        <f>PIERNA!D49</f>
        <v>0</v>
      </c>
      <c r="E49" s="163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52"/>
      <c r="K49" s="229"/>
      <c r="L49" s="230"/>
      <c r="M49" s="118"/>
      <c r="N49" s="406"/>
      <c r="O49" s="607"/>
      <c r="P49" s="608"/>
      <c r="Q49" s="101"/>
      <c r="R49" s="609"/>
      <c r="S49" s="75">
        <f t="shared" si="5"/>
        <v>0</v>
      </c>
      <c r="T49" s="24" t="e">
        <f t="shared" si="1"/>
        <v>#DIV/0!</v>
      </c>
    </row>
    <row r="50" spans="1:20" ht="15.75" x14ac:dyDescent="0.25">
      <c r="A50" s="25">
        <v>47</v>
      </c>
      <c r="B50" s="270">
        <f>PIERNA!B50</f>
        <v>0</v>
      </c>
      <c r="C50" s="300">
        <f>PIERNA!C50</f>
        <v>0</v>
      </c>
      <c r="D50" s="212">
        <f>PIERNA!D50</f>
        <v>0</v>
      </c>
      <c r="E50" s="163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9">H50-F50</f>
        <v>0</v>
      </c>
      <c r="J50" s="291"/>
      <c r="K50" s="229"/>
      <c r="L50" s="230"/>
      <c r="M50" s="118"/>
      <c r="N50" s="406"/>
      <c r="O50" s="607"/>
      <c r="P50" s="608"/>
      <c r="Q50" s="101"/>
      <c r="R50" s="609"/>
      <c r="S50" s="75">
        <f t="shared" si="5"/>
        <v>0</v>
      </c>
      <c r="T50" s="24" t="e">
        <f t="shared" si="1"/>
        <v>#DIV/0!</v>
      </c>
    </row>
    <row r="51" spans="1:20" ht="15.75" x14ac:dyDescent="0.25">
      <c r="A51" s="25">
        <v>48</v>
      </c>
      <c r="B51" s="270">
        <f>PIERNA!B51</f>
        <v>0</v>
      </c>
      <c r="C51" s="300">
        <f>PIERNA!C51</f>
        <v>0</v>
      </c>
      <c r="D51" s="212">
        <f>PIERNA!D51</f>
        <v>0</v>
      </c>
      <c r="E51" s="350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0">H51-F51</f>
        <v>0</v>
      </c>
      <c r="J51" s="291"/>
      <c r="K51" s="229"/>
      <c r="L51" s="230"/>
      <c r="M51" s="118"/>
      <c r="N51" s="406"/>
      <c r="O51" s="607"/>
      <c r="P51" s="608"/>
      <c r="Q51" s="101"/>
      <c r="R51" s="609"/>
      <c r="S51" s="75">
        <f t="shared" si="5"/>
        <v>0</v>
      </c>
      <c r="T51" s="24" t="e">
        <f t="shared" si="1"/>
        <v>#DIV/0!</v>
      </c>
    </row>
    <row r="52" spans="1:20" ht="15.75" x14ac:dyDescent="0.25">
      <c r="A52" s="25">
        <v>49</v>
      </c>
      <c r="B52" s="270">
        <f>PIERNA!B52</f>
        <v>0</v>
      </c>
      <c r="C52" s="300">
        <f>PIERNA!C52</f>
        <v>0</v>
      </c>
      <c r="D52" s="212">
        <f>PIERNA!D52</f>
        <v>0</v>
      </c>
      <c r="E52" s="163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0"/>
        <v>0</v>
      </c>
      <c r="J52" s="291"/>
      <c r="K52" s="229"/>
      <c r="L52" s="230"/>
      <c r="M52" s="118"/>
      <c r="N52" s="406"/>
      <c r="O52" s="607"/>
      <c r="P52" s="608"/>
      <c r="Q52" s="101"/>
      <c r="R52" s="609"/>
      <c r="S52" s="75">
        <f t="shared" si="5"/>
        <v>0</v>
      </c>
      <c r="T52" s="24" t="e">
        <f t="shared" si="1"/>
        <v>#DIV/0!</v>
      </c>
    </row>
    <row r="53" spans="1:20" ht="15.75" x14ac:dyDescent="0.25">
      <c r="A53" s="25">
        <v>50</v>
      </c>
      <c r="B53" s="270">
        <f>PIERNA!B53</f>
        <v>0</v>
      </c>
      <c r="C53" s="347">
        <f>PIERNA!C53</f>
        <v>0</v>
      </c>
      <c r="D53" s="212">
        <f>PIERNA!D53</f>
        <v>0</v>
      </c>
      <c r="E53" s="163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0"/>
        <v>0</v>
      </c>
      <c r="J53" s="352"/>
      <c r="K53" s="229"/>
      <c r="L53" s="230"/>
      <c r="M53" s="118"/>
      <c r="N53" s="406"/>
      <c r="O53" s="607"/>
      <c r="P53" s="608"/>
      <c r="Q53" s="101"/>
      <c r="R53" s="609"/>
      <c r="S53" s="75">
        <f t="shared" si="5"/>
        <v>0</v>
      </c>
      <c r="T53" s="24" t="e">
        <f t="shared" si="1"/>
        <v>#DIV/0!</v>
      </c>
    </row>
    <row r="54" spans="1:20" ht="15.75" x14ac:dyDescent="0.25">
      <c r="A54" s="25">
        <v>51</v>
      </c>
      <c r="B54" s="270">
        <f>PIERNA!B54</f>
        <v>0</v>
      </c>
      <c r="C54" s="347">
        <f>PIERNA!C54</f>
        <v>0</v>
      </c>
      <c r="D54" s="212">
        <f>PIERNA!D54</f>
        <v>0</v>
      </c>
      <c r="E54" s="163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0"/>
        <v>0</v>
      </c>
      <c r="J54" s="352"/>
      <c r="K54" s="229"/>
      <c r="L54" s="230"/>
      <c r="M54" s="118"/>
      <c r="N54" s="406"/>
      <c r="O54" s="222"/>
      <c r="P54" s="608"/>
      <c r="Q54" s="118"/>
      <c r="R54" s="353"/>
      <c r="S54" s="75">
        <f t="shared" si="5"/>
        <v>0</v>
      </c>
      <c r="T54" s="24" t="e">
        <f t="shared" si="1"/>
        <v>#DIV/0!</v>
      </c>
    </row>
    <row r="55" spans="1:20" ht="15.75" x14ac:dyDescent="0.25">
      <c r="A55" s="25">
        <v>52</v>
      </c>
      <c r="B55" s="270">
        <f>PIERNA!B55</f>
        <v>0</v>
      </c>
      <c r="C55" s="279">
        <f>PIERNA!C55</f>
        <v>0</v>
      </c>
      <c r="D55" s="212">
        <f>PIERNA!D55</f>
        <v>0</v>
      </c>
      <c r="E55" s="163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0"/>
        <v>0</v>
      </c>
      <c r="J55" s="352"/>
      <c r="K55" s="229"/>
      <c r="L55" s="230"/>
      <c r="M55" s="118"/>
      <c r="N55" s="326"/>
      <c r="O55" s="607"/>
      <c r="P55" s="608"/>
      <c r="Q55" s="101"/>
      <c r="R55" s="609"/>
      <c r="S55" s="75">
        <f t="shared" ref="S55:S74" si="11">Q55+M55+K55</f>
        <v>0</v>
      </c>
      <c r="T55" s="24" t="e">
        <f t="shared" si="1"/>
        <v>#DIV/0!</v>
      </c>
    </row>
    <row r="56" spans="1:20" ht="15.75" x14ac:dyDescent="0.25">
      <c r="A56" s="25">
        <v>53</v>
      </c>
      <c r="B56" s="270">
        <f>PIERNA!B56</f>
        <v>0</v>
      </c>
      <c r="C56" s="347">
        <f>PIERNA!C56</f>
        <v>0</v>
      </c>
      <c r="D56" s="212">
        <f>PIERNA!D56</f>
        <v>0</v>
      </c>
      <c r="E56" s="163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0"/>
        <v>0</v>
      </c>
      <c r="J56" s="312"/>
      <c r="K56" s="229"/>
      <c r="L56" s="230"/>
      <c r="M56" s="118"/>
      <c r="N56" s="326"/>
      <c r="O56" s="190"/>
      <c r="P56" s="608"/>
      <c r="Q56" s="118"/>
      <c r="R56" s="353"/>
      <c r="S56" s="75">
        <f t="shared" si="11"/>
        <v>0</v>
      </c>
      <c r="T56" s="24" t="e">
        <f t="shared" si="1"/>
        <v>#DIV/0!</v>
      </c>
    </row>
    <row r="57" spans="1:20" ht="15.75" x14ac:dyDescent="0.25">
      <c r="A57" s="25">
        <v>54</v>
      </c>
      <c r="B57" s="270">
        <f>PIERNA!B57</f>
        <v>0</v>
      </c>
      <c r="C57" s="347">
        <f>PIERNA!C57</f>
        <v>0</v>
      </c>
      <c r="D57" s="212">
        <f>PIERNA!D57</f>
        <v>0</v>
      </c>
      <c r="E57" s="163">
        <f>PIERNA!E57</f>
        <v>0</v>
      </c>
      <c r="F57" s="77">
        <f>PIERNA!F57</f>
        <v>0</v>
      </c>
      <c r="G57" s="157">
        <f>PIERNA!G57</f>
        <v>0</v>
      </c>
      <c r="H57" s="65">
        <f>PIERNA!H57</f>
        <v>0</v>
      </c>
      <c r="I57" s="18">
        <f t="shared" si="10"/>
        <v>0</v>
      </c>
      <c r="J57" s="312"/>
      <c r="K57" s="229"/>
      <c r="L57" s="230"/>
      <c r="M57" s="118"/>
      <c r="N57" s="326"/>
      <c r="O57" s="190"/>
      <c r="P57" s="608"/>
      <c r="Q57" s="118"/>
      <c r="R57" s="353"/>
      <c r="S57" s="75">
        <f t="shared" si="11"/>
        <v>0</v>
      </c>
      <c r="T57" s="24" t="e">
        <f t="shared" si="1"/>
        <v>#DIV/0!</v>
      </c>
    </row>
    <row r="58" spans="1:20" ht="15.75" x14ac:dyDescent="0.25">
      <c r="A58" s="25">
        <v>55</v>
      </c>
      <c r="B58" s="270">
        <f>PIERNA!B58</f>
        <v>0</v>
      </c>
      <c r="C58" s="347">
        <f>PIERNA!C58</f>
        <v>0</v>
      </c>
      <c r="D58" s="212">
        <f>PIERNA!D58</f>
        <v>0</v>
      </c>
      <c r="E58" s="163">
        <f>PIERNA!E58</f>
        <v>0</v>
      </c>
      <c r="F58" s="77">
        <f>PIERNA!F58</f>
        <v>0</v>
      </c>
      <c r="G58" s="157">
        <f>PIERNA!G58</f>
        <v>0</v>
      </c>
      <c r="H58" s="65">
        <f>PIERNA!H58</f>
        <v>0</v>
      </c>
      <c r="I58" s="18">
        <f t="shared" si="10"/>
        <v>0</v>
      </c>
      <c r="J58" s="291"/>
      <c r="K58" s="229"/>
      <c r="L58" s="230"/>
      <c r="M58" s="118"/>
      <c r="N58" s="326"/>
      <c r="O58" s="190"/>
      <c r="P58" s="608"/>
      <c r="Q58" s="118"/>
      <c r="R58" s="353"/>
      <c r="S58" s="75">
        <f t="shared" si="11"/>
        <v>0</v>
      </c>
      <c r="T58" s="24" t="e">
        <f t="shared" si="1"/>
        <v>#DIV/0!</v>
      </c>
    </row>
    <row r="59" spans="1:20" ht="15.75" x14ac:dyDescent="0.25">
      <c r="A59" s="25">
        <v>56</v>
      </c>
      <c r="B59" s="270">
        <f>PIERNA!B59</f>
        <v>0</v>
      </c>
      <c r="C59" s="347">
        <f>PIERNA!C59</f>
        <v>0</v>
      </c>
      <c r="D59" s="212">
        <f>PIERNA!D59</f>
        <v>0</v>
      </c>
      <c r="E59" s="163">
        <f>PIERNA!E59</f>
        <v>0</v>
      </c>
      <c r="F59" s="77">
        <f>PIERNA!F59</f>
        <v>0</v>
      </c>
      <c r="G59" s="157">
        <f>PIERNA!G59</f>
        <v>0</v>
      </c>
      <c r="H59" s="65">
        <f>PIERNA!H59</f>
        <v>0</v>
      </c>
      <c r="I59" s="18">
        <f t="shared" si="10"/>
        <v>0</v>
      </c>
      <c r="J59" s="295"/>
      <c r="K59" s="229"/>
      <c r="L59" s="230"/>
      <c r="M59" s="118"/>
      <c r="N59" s="326"/>
      <c r="O59" s="190"/>
      <c r="P59" s="608"/>
      <c r="Q59" s="118"/>
      <c r="R59" s="353"/>
      <c r="S59" s="75">
        <f t="shared" si="11"/>
        <v>0</v>
      </c>
      <c r="T59" s="24" t="e">
        <f t="shared" si="1"/>
        <v>#DIV/0!</v>
      </c>
    </row>
    <row r="60" spans="1:20" ht="15.75" x14ac:dyDescent="0.25">
      <c r="A60" s="25">
        <v>57</v>
      </c>
      <c r="B60" s="270">
        <f>PIERNA!B60</f>
        <v>0</v>
      </c>
      <c r="C60" s="347">
        <f>PIERNA!C60</f>
        <v>0</v>
      </c>
      <c r="D60" s="212">
        <f>PIERNA!D60</f>
        <v>0</v>
      </c>
      <c r="E60" s="163">
        <f>PIERNA!E60</f>
        <v>0</v>
      </c>
      <c r="F60" s="77">
        <f>PIERNA!F60</f>
        <v>0</v>
      </c>
      <c r="G60" s="157">
        <f>PIERNA!G60</f>
        <v>0</v>
      </c>
      <c r="H60" s="65">
        <f>PIERNA!H60</f>
        <v>0</v>
      </c>
      <c r="I60" s="18">
        <f t="shared" si="10"/>
        <v>0</v>
      </c>
      <c r="J60" s="291"/>
      <c r="K60" s="229"/>
      <c r="L60" s="230"/>
      <c r="M60" s="118"/>
      <c r="N60" s="326"/>
      <c r="O60" s="190"/>
      <c r="P60" s="608"/>
      <c r="Q60" s="118"/>
      <c r="R60" s="353"/>
      <c r="S60" s="75">
        <f t="shared" si="11"/>
        <v>0</v>
      </c>
      <c r="T60" s="24" t="e">
        <f t="shared" si="1"/>
        <v>#DIV/0!</v>
      </c>
    </row>
    <row r="61" spans="1:20" ht="15.75" x14ac:dyDescent="0.25">
      <c r="A61" s="25">
        <v>58</v>
      </c>
      <c r="B61" s="270">
        <f>PIERNA!B61</f>
        <v>0</v>
      </c>
      <c r="C61" s="347">
        <f>PIERNA!C61</f>
        <v>0</v>
      </c>
      <c r="D61" s="212">
        <f>PIERNA!D61</f>
        <v>0</v>
      </c>
      <c r="E61" s="163">
        <f>PIERNA!E61</f>
        <v>0</v>
      </c>
      <c r="F61" s="77">
        <f>PIERNA!F61</f>
        <v>0</v>
      </c>
      <c r="G61" s="157">
        <f>PIERNA!G61</f>
        <v>0</v>
      </c>
      <c r="H61" s="65">
        <f>PIERNA!H61</f>
        <v>0</v>
      </c>
      <c r="I61" s="18">
        <f t="shared" si="10"/>
        <v>0</v>
      </c>
      <c r="J61" s="291"/>
      <c r="K61" s="229"/>
      <c r="L61" s="230"/>
      <c r="M61" s="118"/>
      <c r="N61" s="326"/>
      <c r="O61" s="190"/>
      <c r="P61" s="608"/>
      <c r="Q61" s="118"/>
      <c r="R61" s="353"/>
      <c r="S61" s="75">
        <f t="shared" si="11"/>
        <v>0</v>
      </c>
      <c r="T61" s="24" t="e">
        <f t="shared" si="1"/>
        <v>#DIV/0!</v>
      </c>
    </row>
    <row r="62" spans="1:20" ht="15.75" x14ac:dyDescent="0.25">
      <c r="A62" s="25"/>
      <c r="B62" s="270"/>
      <c r="C62" s="347"/>
      <c r="D62" s="212"/>
      <c r="E62" s="163"/>
      <c r="F62" s="77"/>
      <c r="G62" s="157"/>
      <c r="H62" s="65"/>
      <c r="I62" s="18">
        <f t="shared" si="10"/>
        <v>0</v>
      </c>
      <c r="J62" s="312"/>
      <c r="K62" s="229"/>
      <c r="L62" s="230"/>
      <c r="M62" s="118"/>
      <c r="N62" s="326"/>
      <c r="O62" s="190"/>
      <c r="P62" s="608"/>
      <c r="Q62" s="118"/>
      <c r="R62" s="353"/>
      <c r="S62" s="75">
        <f t="shared" si="11"/>
        <v>0</v>
      </c>
      <c r="T62" s="24" t="e">
        <f t="shared" si="1"/>
        <v>#DIV/0!</v>
      </c>
    </row>
    <row r="63" spans="1:20" ht="15.75" x14ac:dyDescent="0.25">
      <c r="A63" s="25"/>
      <c r="B63" s="142"/>
      <c r="C63" s="381"/>
      <c r="D63" s="212"/>
      <c r="E63" s="163"/>
      <c r="F63" s="77"/>
      <c r="G63" s="157"/>
      <c r="H63" s="65"/>
      <c r="I63" s="18"/>
      <c r="J63" s="312"/>
      <c r="K63" s="229"/>
      <c r="L63" s="230"/>
      <c r="M63" s="118"/>
      <c r="N63" s="326"/>
      <c r="O63" s="190"/>
      <c r="P63" s="608"/>
      <c r="Q63" s="118"/>
      <c r="R63" s="418"/>
      <c r="S63" s="75">
        <f t="shared" si="11"/>
        <v>0</v>
      </c>
      <c r="T63" s="24" t="e">
        <f t="shared" si="1"/>
        <v>#DIV/0!</v>
      </c>
    </row>
    <row r="64" spans="1:20" ht="15.75" x14ac:dyDescent="0.25">
      <c r="A64" s="25">
        <v>59</v>
      </c>
      <c r="B64" s="142" t="s">
        <v>324</v>
      </c>
      <c r="C64" s="381" t="s">
        <v>177</v>
      </c>
      <c r="D64" s="212" t="s">
        <v>325</v>
      </c>
      <c r="E64" s="163">
        <v>42018</v>
      </c>
      <c r="F64" s="77">
        <v>18597.009999999998</v>
      </c>
      <c r="G64" s="157">
        <v>620</v>
      </c>
      <c r="H64" s="65">
        <v>18569.3</v>
      </c>
      <c r="I64" s="457">
        <f t="shared" ref="I64:I69" si="12">H64-F64</f>
        <v>-27.709999999999127</v>
      </c>
      <c r="J64" s="291"/>
      <c r="K64" s="229"/>
      <c r="L64" s="230"/>
      <c r="M64" s="118"/>
      <c r="N64" s="326"/>
      <c r="O64" s="190" t="s">
        <v>614</v>
      </c>
      <c r="P64" s="608"/>
      <c r="Q64" s="674">
        <v>1794579.81</v>
      </c>
      <c r="R64" s="675" t="s">
        <v>615</v>
      </c>
      <c r="S64" s="75">
        <f t="shared" si="11"/>
        <v>1794579.81</v>
      </c>
      <c r="T64" s="24">
        <f>S64/H64</f>
        <v>96.642297232528961</v>
      </c>
    </row>
    <row r="65" spans="1:20" ht="15.75" x14ac:dyDescent="0.25">
      <c r="A65" s="25">
        <v>60</v>
      </c>
      <c r="B65" s="142" t="s">
        <v>77</v>
      </c>
      <c r="C65" s="381" t="s">
        <v>78</v>
      </c>
      <c r="D65" s="212"/>
      <c r="E65" s="163">
        <v>42026</v>
      </c>
      <c r="F65" s="77">
        <v>145.02000000000001</v>
      </c>
      <c r="G65" s="157">
        <v>9</v>
      </c>
      <c r="H65" s="65">
        <v>145.02000000000001</v>
      </c>
      <c r="I65" s="18">
        <f t="shared" si="12"/>
        <v>0</v>
      </c>
      <c r="J65" s="291"/>
      <c r="K65" s="229"/>
      <c r="L65" s="230"/>
      <c r="M65" s="118"/>
      <c r="N65" s="326"/>
      <c r="O65" s="190" t="s">
        <v>338</v>
      </c>
      <c r="P65" s="608"/>
      <c r="Q65" s="118">
        <v>22478.1</v>
      </c>
      <c r="R65" s="418" t="s">
        <v>405</v>
      </c>
      <c r="S65" s="75">
        <f>Q65+M65+K65</f>
        <v>22478.1</v>
      </c>
      <c r="T65" s="24">
        <f>S65/H65</f>
        <v>154.99999999999997</v>
      </c>
    </row>
    <row r="66" spans="1:20" ht="15.75" x14ac:dyDescent="0.25">
      <c r="A66" s="25">
        <v>61</v>
      </c>
      <c r="B66" s="142" t="s">
        <v>45</v>
      </c>
      <c r="C66" s="381" t="s">
        <v>49</v>
      </c>
      <c r="D66" s="212"/>
      <c r="E66" s="163">
        <v>42026</v>
      </c>
      <c r="F66" s="77">
        <v>5000</v>
      </c>
      <c r="G66" s="157">
        <v>1000</v>
      </c>
      <c r="H66" s="65">
        <v>5000</v>
      </c>
      <c r="I66" s="18">
        <f t="shared" si="12"/>
        <v>0</v>
      </c>
      <c r="J66" s="291"/>
      <c r="K66" s="229"/>
      <c r="L66" s="230"/>
      <c r="M66" s="118"/>
      <c r="N66" s="326"/>
      <c r="O66" s="190" t="s">
        <v>340</v>
      </c>
      <c r="P66" s="608"/>
      <c r="Q66" s="674">
        <v>175000</v>
      </c>
      <c r="R66" s="675" t="s">
        <v>616</v>
      </c>
      <c r="S66" s="75">
        <f t="shared" si="11"/>
        <v>175000</v>
      </c>
      <c r="T66" s="24">
        <f>S66/H66</f>
        <v>35</v>
      </c>
    </row>
    <row r="67" spans="1:20" ht="15.75" x14ac:dyDescent="0.25">
      <c r="A67" s="25">
        <v>62</v>
      </c>
      <c r="B67" s="142" t="s">
        <v>324</v>
      </c>
      <c r="C67" s="381" t="s">
        <v>345</v>
      </c>
      <c r="D67" s="212"/>
      <c r="E67" s="163">
        <v>42027</v>
      </c>
      <c r="F67" s="77">
        <v>3998.62</v>
      </c>
      <c r="G67" s="157">
        <v>294</v>
      </c>
      <c r="H67" s="65">
        <v>3998.62</v>
      </c>
      <c r="I67" s="18">
        <f t="shared" si="12"/>
        <v>0</v>
      </c>
      <c r="J67" s="291"/>
      <c r="K67" s="229"/>
      <c r="L67" s="230"/>
      <c r="M67" s="118"/>
      <c r="N67" s="326"/>
      <c r="O67" s="190" t="s">
        <v>346</v>
      </c>
      <c r="P67" s="608"/>
      <c r="Q67" s="118">
        <v>179937.9</v>
      </c>
      <c r="R67" s="418" t="s">
        <v>429</v>
      </c>
      <c r="S67" s="75">
        <f t="shared" si="11"/>
        <v>179937.9</v>
      </c>
      <c r="T67" s="24">
        <f>S67/H67</f>
        <v>45</v>
      </c>
    </row>
    <row r="68" spans="1:20" ht="15.75" x14ac:dyDescent="0.25">
      <c r="A68" s="25">
        <v>63</v>
      </c>
      <c r="B68" s="142" t="s">
        <v>324</v>
      </c>
      <c r="C68" s="381" t="s">
        <v>155</v>
      </c>
      <c r="D68" s="212"/>
      <c r="E68" s="163">
        <v>42027</v>
      </c>
      <c r="F68" s="77">
        <v>4487.99</v>
      </c>
      <c r="G68" s="157">
        <v>330</v>
      </c>
      <c r="H68" s="65">
        <v>4487.99</v>
      </c>
      <c r="I68" s="18">
        <f t="shared" si="12"/>
        <v>0</v>
      </c>
      <c r="J68" s="291"/>
      <c r="K68" s="229"/>
      <c r="L68" s="230"/>
      <c r="M68" s="118"/>
      <c r="N68" s="326"/>
      <c r="O68" s="190" t="s">
        <v>346</v>
      </c>
      <c r="P68" s="608"/>
      <c r="Q68" s="118">
        <v>130151.54</v>
      </c>
      <c r="R68" s="418" t="s">
        <v>429</v>
      </c>
      <c r="S68" s="75">
        <f t="shared" si="11"/>
        <v>130151.54</v>
      </c>
      <c r="T68" s="24">
        <f>S68/H68</f>
        <v>28.999962121127719</v>
      </c>
    </row>
    <row r="69" spans="1:20" ht="15.75" x14ac:dyDescent="0.25">
      <c r="A69" s="25">
        <v>64</v>
      </c>
      <c r="B69" s="142" t="s">
        <v>77</v>
      </c>
      <c r="C69" s="353" t="s">
        <v>78</v>
      </c>
      <c r="D69" s="212"/>
      <c r="E69" s="163">
        <v>42034</v>
      </c>
      <c r="F69" s="77">
        <v>395.76</v>
      </c>
      <c r="G69" s="15">
        <v>24</v>
      </c>
      <c r="H69" s="65">
        <v>395.76</v>
      </c>
      <c r="I69" s="18">
        <f t="shared" si="12"/>
        <v>0</v>
      </c>
      <c r="J69" s="291"/>
      <c r="K69" s="229"/>
      <c r="L69" s="230"/>
      <c r="M69" s="101"/>
      <c r="N69" s="597"/>
      <c r="O69" s="190" t="s">
        <v>355</v>
      </c>
      <c r="P69" s="608"/>
      <c r="Q69" s="674">
        <v>61342.8</v>
      </c>
      <c r="R69" s="679" t="s">
        <v>615</v>
      </c>
      <c r="S69" s="75">
        <f t="shared" si="11"/>
        <v>61342.8</v>
      </c>
      <c r="T69" s="24">
        <f t="shared" si="1"/>
        <v>155.1</v>
      </c>
    </row>
    <row r="70" spans="1:20" ht="15.75" x14ac:dyDescent="0.25">
      <c r="A70" s="25">
        <v>64</v>
      </c>
      <c r="B70" s="142"/>
      <c r="C70" s="381"/>
      <c r="D70" s="212"/>
      <c r="E70" s="163"/>
      <c r="F70" s="77"/>
      <c r="G70" s="15"/>
      <c r="H70" s="65"/>
      <c r="I70" s="18">
        <f t="shared" ref="I70:I72" si="13">H70-F70</f>
        <v>0</v>
      </c>
      <c r="J70" s="291"/>
      <c r="K70" s="229"/>
      <c r="L70" s="230"/>
      <c r="M70" s="118"/>
      <c r="N70" s="309"/>
      <c r="O70" s="190"/>
      <c r="P70" s="608"/>
      <c r="Q70" s="118"/>
      <c r="R70" s="353"/>
      <c r="S70" s="75">
        <f t="shared" si="11"/>
        <v>0</v>
      </c>
      <c r="T70" s="24" t="e">
        <f t="shared" ref="T70:T81" si="14">S70/H70+0.1</f>
        <v>#DIV/0!</v>
      </c>
    </row>
    <row r="71" spans="1:20" ht="15.75" x14ac:dyDescent="0.25">
      <c r="A71" s="25">
        <v>65</v>
      </c>
      <c r="B71" s="142"/>
      <c r="C71" s="381"/>
      <c r="D71" s="212"/>
      <c r="E71" s="163"/>
      <c r="F71" s="77"/>
      <c r="G71" s="15"/>
      <c r="H71" s="65"/>
      <c r="I71" s="18">
        <f t="shared" si="13"/>
        <v>0</v>
      </c>
      <c r="J71" s="291"/>
      <c r="K71" s="229"/>
      <c r="L71" s="230"/>
      <c r="M71" s="118"/>
      <c r="N71" s="309"/>
      <c r="O71" s="190"/>
      <c r="P71" s="608"/>
      <c r="Q71" s="118"/>
      <c r="R71" s="381"/>
      <c r="S71" s="75">
        <f t="shared" si="11"/>
        <v>0</v>
      </c>
      <c r="T71" s="24" t="e">
        <f t="shared" si="14"/>
        <v>#DIV/0!</v>
      </c>
    </row>
    <row r="72" spans="1:20" ht="15.75" x14ac:dyDescent="0.25">
      <c r="A72" s="25">
        <v>66</v>
      </c>
      <c r="B72" s="142"/>
      <c r="C72" s="381"/>
      <c r="D72" s="212"/>
      <c r="E72" s="163"/>
      <c r="F72" s="77"/>
      <c r="G72" s="15"/>
      <c r="H72" s="65"/>
      <c r="I72" s="18">
        <f t="shared" si="13"/>
        <v>0</v>
      </c>
      <c r="J72" s="291"/>
      <c r="K72" s="229"/>
      <c r="L72" s="230"/>
      <c r="M72" s="118"/>
      <c r="N72" s="309"/>
      <c r="O72" s="190"/>
      <c r="P72" s="608"/>
      <c r="Q72" s="118"/>
      <c r="R72" s="381"/>
      <c r="S72" s="75">
        <f t="shared" si="11"/>
        <v>0</v>
      </c>
      <c r="T72" s="24" t="e">
        <f t="shared" si="14"/>
        <v>#DIV/0!</v>
      </c>
    </row>
    <row r="73" spans="1:20" ht="15.75" x14ac:dyDescent="0.25">
      <c r="A73" s="25">
        <v>67</v>
      </c>
      <c r="B73" s="142"/>
      <c r="C73" s="353"/>
      <c r="D73" s="212"/>
      <c r="E73" s="163"/>
      <c r="F73" s="77"/>
      <c r="G73" s="15"/>
      <c r="H73" s="65"/>
      <c r="I73" s="18">
        <f t="shared" ref="I73:I85" si="15">H73-F73</f>
        <v>0</v>
      </c>
      <c r="J73" s="291"/>
      <c r="K73" s="229"/>
      <c r="L73" s="230"/>
      <c r="M73" s="118"/>
      <c r="N73" s="309"/>
      <c r="O73" s="190"/>
      <c r="P73" s="608"/>
      <c r="Q73" s="118"/>
      <c r="R73" s="381"/>
      <c r="S73" s="75">
        <f t="shared" si="11"/>
        <v>0</v>
      </c>
      <c r="T73" s="24" t="e">
        <f t="shared" si="14"/>
        <v>#DIV/0!</v>
      </c>
    </row>
    <row r="74" spans="1:20" ht="15.75" x14ac:dyDescent="0.25">
      <c r="A74" s="25">
        <v>68</v>
      </c>
      <c r="B74" s="142"/>
      <c r="C74" s="353"/>
      <c r="D74" s="212"/>
      <c r="E74" s="163"/>
      <c r="F74" s="77"/>
      <c r="G74" s="15"/>
      <c r="H74" s="65"/>
      <c r="I74" s="18">
        <f t="shared" ref="I74" si="16">H74-F74</f>
        <v>0</v>
      </c>
      <c r="J74" s="291"/>
      <c r="K74" s="229"/>
      <c r="L74" s="230"/>
      <c r="M74" s="118"/>
      <c r="N74" s="309"/>
      <c r="O74" s="190"/>
      <c r="P74" s="608"/>
      <c r="Q74" s="118"/>
      <c r="R74" s="353"/>
      <c r="S74" s="75">
        <f t="shared" si="11"/>
        <v>0</v>
      </c>
      <c r="T74" s="24" t="e">
        <f t="shared" si="14"/>
        <v>#DIV/0!</v>
      </c>
    </row>
    <row r="75" spans="1:20" ht="15.75" x14ac:dyDescent="0.25">
      <c r="A75" s="25">
        <v>69</v>
      </c>
      <c r="B75" s="142"/>
      <c r="C75" s="353"/>
      <c r="D75" s="212"/>
      <c r="E75" s="163"/>
      <c r="F75" s="77"/>
      <c r="G75" s="15"/>
      <c r="H75" s="65"/>
      <c r="I75" s="18">
        <f t="shared" si="15"/>
        <v>0</v>
      </c>
      <c r="J75" s="291"/>
      <c r="K75" s="229"/>
      <c r="L75" s="230"/>
      <c r="M75" s="118"/>
      <c r="N75" s="309"/>
      <c r="O75" s="190"/>
      <c r="P75" s="608"/>
      <c r="Q75" s="118"/>
      <c r="R75" s="414"/>
      <c r="S75" s="75">
        <f t="shared" ref="S75:S77" si="17">Q75+M75+K75</f>
        <v>0</v>
      </c>
      <c r="T75" s="24" t="e">
        <f t="shared" si="14"/>
        <v>#DIV/0!</v>
      </c>
    </row>
    <row r="76" spans="1:20" ht="15.75" x14ac:dyDescent="0.25">
      <c r="A76" s="25">
        <v>70</v>
      </c>
      <c r="B76" s="142"/>
      <c r="C76" s="353"/>
      <c r="D76" s="212"/>
      <c r="E76" s="163"/>
      <c r="F76" s="77"/>
      <c r="G76" s="15"/>
      <c r="H76" s="65"/>
      <c r="I76" s="18">
        <f t="shared" si="15"/>
        <v>0</v>
      </c>
      <c r="J76" s="291"/>
      <c r="K76" s="229"/>
      <c r="L76" s="230"/>
      <c r="M76" s="118"/>
      <c r="N76" s="309"/>
      <c r="O76" s="190"/>
      <c r="P76" s="608"/>
      <c r="Q76" s="118"/>
      <c r="R76" s="414"/>
      <c r="S76" s="75">
        <f t="shared" si="17"/>
        <v>0</v>
      </c>
      <c r="T76" s="24" t="e">
        <f t="shared" si="14"/>
        <v>#DIV/0!</v>
      </c>
    </row>
    <row r="77" spans="1:20" ht="15.75" x14ac:dyDescent="0.25">
      <c r="A77" s="25">
        <v>71</v>
      </c>
      <c r="B77" s="142"/>
      <c r="C77" s="353"/>
      <c r="D77" s="212"/>
      <c r="E77" s="163"/>
      <c r="F77" s="77"/>
      <c r="G77" s="15"/>
      <c r="H77" s="65"/>
      <c r="I77" s="440">
        <f t="shared" ref="I77" si="18">H77-F77</f>
        <v>0</v>
      </c>
      <c r="J77" s="291"/>
      <c r="K77" s="229"/>
      <c r="L77" s="230"/>
      <c r="M77" s="118"/>
      <c r="N77" s="309"/>
      <c r="O77" s="190"/>
      <c r="P77" s="608"/>
      <c r="Q77" s="118"/>
      <c r="R77" s="414"/>
      <c r="S77" s="75">
        <f t="shared" si="17"/>
        <v>0</v>
      </c>
      <c r="T77" s="24" t="e">
        <f t="shared" si="14"/>
        <v>#DIV/0!</v>
      </c>
    </row>
    <row r="78" spans="1:20" ht="15.75" x14ac:dyDescent="0.25">
      <c r="A78" s="25">
        <v>72</v>
      </c>
      <c r="B78" s="142"/>
      <c r="C78" s="381"/>
      <c r="D78" s="212"/>
      <c r="E78" s="163"/>
      <c r="F78" s="77"/>
      <c r="G78" s="15"/>
      <c r="H78" s="65"/>
      <c r="I78" s="18">
        <f t="shared" si="15"/>
        <v>0</v>
      </c>
      <c r="J78" s="352"/>
      <c r="K78" s="229"/>
      <c r="L78" s="230"/>
      <c r="M78" s="118"/>
      <c r="N78" s="309"/>
      <c r="O78" s="190"/>
      <c r="P78" s="608"/>
      <c r="Q78" s="118"/>
      <c r="R78" s="414"/>
      <c r="S78" s="75">
        <f t="shared" ref="S78" si="19">Q78+M78+K78</f>
        <v>0</v>
      </c>
      <c r="T78" s="24" t="e">
        <f t="shared" si="14"/>
        <v>#DIV/0!</v>
      </c>
    </row>
    <row r="79" spans="1:20" ht="15.75" x14ac:dyDescent="0.25">
      <c r="A79" s="25">
        <v>73</v>
      </c>
      <c r="B79" s="142"/>
      <c r="C79" s="381"/>
      <c r="D79" s="212"/>
      <c r="E79" s="163"/>
      <c r="F79" s="77"/>
      <c r="G79" s="15"/>
      <c r="H79" s="65"/>
      <c r="I79" s="18">
        <f t="shared" si="15"/>
        <v>0</v>
      </c>
      <c r="J79" s="352"/>
      <c r="K79" s="229"/>
      <c r="L79" s="230"/>
      <c r="M79" s="118"/>
      <c r="N79" s="309"/>
      <c r="O79" s="190"/>
      <c r="P79" s="608"/>
      <c r="Q79" s="118"/>
      <c r="R79" s="414"/>
      <c r="S79" s="75">
        <f t="shared" ref="S79:S84" si="20">Q79+M79+K79</f>
        <v>0</v>
      </c>
      <c r="T79" s="24" t="e">
        <f t="shared" si="14"/>
        <v>#DIV/0!</v>
      </c>
    </row>
    <row r="80" spans="1:20" ht="15.75" x14ac:dyDescent="0.25">
      <c r="A80" s="25">
        <v>74</v>
      </c>
      <c r="B80" s="142"/>
      <c r="C80" s="448"/>
      <c r="D80" s="212"/>
      <c r="E80" s="163"/>
      <c r="F80" s="77"/>
      <c r="G80" s="15"/>
      <c r="H80" s="65"/>
      <c r="I80" s="18">
        <f t="shared" si="15"/>
        <v>0</v>
      </c>
      <c r="J80" s="352"/>
      <c r="K80" s="229"/>
      <c r="L80" s="230"/>
      <c r="M80" s="118"/>
      <c r="N80" s="309"/>
      <c r="O80" s="190"/>
      <c r="P80" s="608"/>
      <c r="Q80" s="118"/>
      <c r="R80" s="414"/>
      <c r="S80" s="75">
        <f t="shared" si="20"/>
        <v>0</v>
      </c>
      <c r="T80" s="24" t="e">
        <f t="shared" si="14"/>
        <v>#DIV/0!</v>
      </c>
    </row>
    <row r="81" spans="1:20" ht="15.75" x14ac:dyDescent="0.25">
      <c r="A81" s="25">
        <v>75</v>
      </c>
      <c r="B81" s="142"/>
      <c r="C81" s="381"/>
      <c r="D81" s="212"/>
      <c r="E81" s="163"/>
      <c r="F81" s="77"/>
      <c r="G81" s="15"/>
      <c r="H81" s="65"/>
      <c r="I81" s="18">
        <f t="shared" si="15"/>
        <v>0</v>
      </c>
      <c r="J81" s="352"/>
      <c r="K81" s="229"/>
      <c r="L81" s="230"/>
      <c r="M81" s="118"/>
      <c r="N81" s="309"/>
      <c r="O81" s="190"/>
      <c r="P81" s="249"/>
      <c r="Q81" s="118"/>
      <c r="R81" s="414"/>
      <c r="S81" s="75">
        <f t="shared" si="20"/>
        <v>0</v>
      </c>
      <c r="T81" s="24" t="e">
        <f t="shared" si="14"/>
        <v>#DIV/0!</v>
      </c>
    </row>
    <row r="82" spans="1:20" ht="15.75" x14ac:dyDescent="0.25">
      <c r="A82" s="25"/>
      <c r="B82" s="142"/>
      <c r="C82" s="381"/>
      <c r="D82" s="212"/>
      <c r="E82" s="163"/>
      <c r="F82" s="77"/>
      <c r="G82" s="15"/>
      <c r="H82" s="65"/>
      <c r="I82" s="18">
        <f t="shared" si="15"/>
        <v>0</v>
      </c>
      <c r="J82" s="352"/>
      <c r="K82" s="229"/>
      <c r="L82" s="230"/>
      <c r="M82" s="118"/>
      <c r="N82" s="309"/>
      <c r="O82" s="190"/>
      <c r="P82" s="249"/>
      <c r="Q82" s="118"/>
      <c r="R82" s="414"/>
      <c r="S82" s="75">
        <f t="shared" si="20"/>
        <v>0</v>
      </c>
      <c r="T82" s="24" t="e">
        <f t="shared" ref="T82:T84" si="21">S82/H82</f>
        <v>#DIV/0!</v>
      </c>
    </row>
    <row r="83" spans="1:20" ht="15.75" x14ac:dyDescent="0.25">
      <c r="A83" s="25"/>
      <c r="B83" s="142"/>
      <c r="C83" s="381"/>
      <c r="D83" s="212"/>
      <c r="E83" s="163"/>
      <c r="F83" s="77"/>
      <c r="G83" s="15"/>
      <c r="H83" s="65"/>
      <c r="I83" s="18">
        <f t="shared" si="15"/>
        <v>0</v>
      </c>
      <c r="J83" s="352"/>
      <c r="K83" s="229"/>
      <c r="L83" s="230"/>
      <c r="M83" s="118"/>
      <c r="N83" s="309"/>
      <c r="O83" s="190"/>
      <c r="P83" s="249"/>
      <c r="Q83" s="101"/>
      <c r="R83" s="419"/>
      <c r="S83" s="75">
        <f t="shared" si="20"/>
        <v>0</v>
      </c>
      <c r="T83" s="24" t="e">
        <f t="shared" si="21"/>
        <v>#DIV/0!</v>
      </c>
    </row>
    <row r="84" spans="1:20" ht="15.75" x14ac:dyDescent="0.25">
      <c r="A84" s="25"/>
      <c r="B84" s="142"/>
      <c r="C84" s="353"/>
      <c r="D84" s="212"/>
      <c r="E84" s="163"/>
      <c r="F84" s="77"/>
      <c r="G84" s="15"/>
      <c r="H84" s="65"/>
      <c r="I84" s="18">
        <f t="shared" si="15"/>
        <v>0</v>
      </c>
      <c r="J84" s="352"/>
      <c r="K84" s="229"/>
      <c r="L84" s="230"/>
      <c r="M84" s="118"/>
      <c r="N84" s="309"/>
      <c r="O84" s="190"/>
      <c r="P84" s="249"/>
      <c r="Q84" s="101"/>
      <c r="R84" s="419"/>
      <c r="S84" s="75">
        <f t="shared" si="20"/>
        <v>0</v>
      </c>
      <c r="T84" s="24" t="e">
        <f t="shared" si="21"/>
        <v>#DIV/0!</v>
      </c>
    </row>
    <row r="85" spans="1:20" ht="16.5" thickBot="1" x14ac:dyDescent="0.3">
      <c r="A85" s="25"/>
      <c r="B85" s="332"/>
      <c r="C85" s="269"/>
      <c r="D85" s="212"/>
      <c r="E85" s="238"/>
      <c r="F85" s="77"/>
      <c r="G85" s="15"/>
      <c r="H85" s="65"/>
      <c r="I85" s="18">
        <f t="shared" si="15"/>
        <v>0</v>
      </c>
      <c r="J85" s="198"/>
      <c r="K85" s="113"/>
      <c r="L85" s="322"/>
      <c r="M85" s="118"/>
      <c r="N85" s="319"/>
      <c r="O85" s="190"/>
      <c r="P85" s="196"/>
      <c r="Q85" s="140"/>
      <c r="R85" s="420"/>
      <c r="S85" s="75">
        <f t="shared" ref="S85" si="22">Q85+M85+K85</f>
        <v>0</v>
      </c>
      <c r="T85" s="24" t="e">
        <f t="shared" ref="T85" si="23">S85/H85+0.1</f>
        <v>#DIV/0!</v>
      </c>
    </row>
    <row r="86" spans="1:20" ht="29.25" customHeight="1" thickTop="1" thickBot="1" x14ac:dyDescent="0.3">
      <c r="A86" s="25"/>
      <c r="B86" s="137"/>
      <c r="C86" s="72"/>
      <c r="D86" s="211"/>
      <c r="E86" s="163"/>
      <c r="F86" s="122" t="s">
        <v>32</v>
      </c>
      <c r="G86" s="123">
        <f>SUM(G5:G85)</f>
        <v>2999</v>
      </c>
      <c r="H86" s="348">
        <f>SUM(H3:H85)</f>
        <v>686828.95000000007</v>
      </c>
      <c r="I86" s="124">
        <f>PIERNA!I37</f>
        <v>24.869999999998981</v>
      </c>
      <c r="J86" s="63"/>
      <c r="K86" s="125">
        <f>SUM(K5:K85)</f>
        <v>224326</v>
      </c>
      <c r="L86" s="323"/>
      <c r="M86" s="125">
        <f>SUM(M5:M85)</f>
        <v>548100</v>
      </c>
      <c r="N86" s="126"/>
      <c r="O86" s="12"/>
      <c r="P86" s="251"/>
      <c r="Q86" s="128">
        <f>SUM(Q5:Q85)</f>
        <v>18973368.41</v>
      </c>
      <c r="R86" s="421"/>
      <c r="S86" s="129">
        <f t="shared" ref="S86" si="24">Q86+M86+K86</f>
        <v>19745794.41</v>
      </c>
      <c r="T86" s="24"/>
    </row>
    <row r="87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pane ySplit="7" topLeftCell="A53" activePane="bottomLeft" state="frozen"/>
      <selection pane="bottomLeft" activeCell="H30" sqref="H30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698" t="s">
        <v>291</v>
      </c>
      <c r="B1" s="698"/>
      <c r="C1" s="698"/>
      <c r="D1" s="698"/>
      <c r="E1" s="698"/>
      <c r="F1" s="698"/>
      <c r="G1" s="698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16"/>
      <c r="E4" s="16"/>
      <c r="F4" s="15"/>
      <c r="G4" s="52"/>
      <c r="H4" s="16"/>
    </row>
    <row r="5" spans="1:8" x14ac:dyDescent="0.25">
      <c r="A5" s="16" t="s">
        <v>44</v>
      </c>
      <c r="B5" s="16" t="s">
        <v>171</v>
      </c>
      <c r="C5" s="109" t="s">
        <v>172</v>
      </c>
      <c r="D5" s="17">
        <v>41990</v>
      </c>
      <c r="E5" s="173">
        <v>18645.7</v>
      </c>
      <c r="F5" s="22">
        <v>685</v>
      </c>
      <c r="G5" s="183">
        <f>F61</f>
        <v>10125.840000000002</v>
      </c>
      <c r="H5" s="10">
        <f>E5-G5+E4+E6</f>
        <v>8519.8599999999988</v>
      </c>
    </row>
    <row r="6" spans="1:8" ht="15.75" thickBot="1" x14ac:dyDescent="0.3">
      <c r="A6" s="16"/>
      <c r="B6" s="305"/>
      <c r="C6" s="16"/>
      <c r="D6" s="16"/>
      <c r="E6" s="140"/>
      <c r="F6" s="131"/>
      <c r="G6" s="16"/>
      <c r="H6"/>
    </row>
    <row r="7" spans="1:8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84">
        <v>27.22</v>
      </c>
      <c r="C8" s="20">
        <v>4</v>
      </c>
      <c r="D8" s="506">
        <f t="shared" ref="D8:D60" si="0">B8*C8</f>
        <v>108.88</v>
      </c>
      <c r="E8" s="238">
        <v>41992</v>
      </c>
      <c r="F8" s="507">
        <f t="shared" ref="F8:F60" si="1">D8</f>
        <v>108.88</v>
      </c>
      <c r="G8" s="286" t="s">
        <v>228</v>
      </c>
      <c r="H8" s="287">
        <v>26</v>
      </c>
    </row>
    <row r="9" spans="1:8" x14ac:dyDescent="0.25">
      <c r="A9" s="16"/>
      <c r="B9" s="184">
        <v>27.22</v>
      </c>
      <c r="C9" s="20">
        <v>32</v>
      </c>
      <c r="D9" s="116">
        <f t="shared" si="0"/>
        <v>871.04</v>
      </c>
      <c r="E9" s="189">
        <v>41992</v>
      </c>
      <c r="F9" s="495">
        <f t="shared" si="1"/>
        <v>871.04</v>
      </c>
      <c r="G9" s="117" t="s">
        <v>230</v>
      </c>
      <c r="H9" s="232">
        <v>29</v>
      </c>
    </row>
    <row r="10" spans="1:8" x14ac:dyDescent="0.25">
      <c r="B10" s="184">
        <v>27.22</v>
      </c>
      <c r="C10" s="20">
        <v>33</v>
      </c>
      <c r="D10" s="188">
        <f t="shared" si="0"/>
        <v>898.26</v>
      </c>
      <c r="E10" s="163">
        <v>41993</v>
      </c>
      <c r="F10" s="221">
        <f t="shared" si="1"/>
        <v>898.26</v>
      </c>
      <c r="G10" s="117" t="s">
        <v>232</v>
      </c>
      <c r="H10" s="118">
        <v>29</v>
      </c>
    </row>
    <row r="11" spans="1:8" x14ac:dyDescent="0.25">
      <c r="A11" s="154" t="s">
        <v>34</v>
      </c>
      <c r="B11" s="184">
        <v>27.22</v>
      </c>
      <c r="C11" s="20">
        <v>10</v>
      </c>
      <c r="D11" s="188">
        <f t="shared" si="0"/>
        <v>272.2</v>
      </c>
      <c r="E11" s="163">
        <v>41995</v>
      </c>
      <c r="F11" s="221">
        <f t="shared" si="1"/>
        <v>272.2</v>
      </c>
      <c r="G11" s="117" t="s">
        <v>237</v>
      </c>
      <c r="H11" s="118">
        <v>29</v>
      </c>
    </row>
    <row r="12" spans="1:8" x14ac:dyDescent="0.25">
      <c r="B12" s="184">
        <v>27.22</v>
      </c>
      <c r="C12" s="20">
        <v>10</v>
      </c>
      <c r="D12" s="188">
        <f t="shared" si="0"/>
        <v>272.2</v>
      </c>
      <c r="E12" s="163">
        <v>41996</v>
      </c>
      <c r="F12" s="221">
        <f t="shared" si="1"/>
        <v>272.2</v>
      </c>
      <c r="G12" s="117" t="s">
        <v>242</v>
      </c>
      <c r="H12" s="118">
        <v>29</v>
      </c>
    </row>
    <row r="13" spans="1:8" x14ac:dyDescent="0.25">
      <c r="A13" s="191"/>
      <c r="B13" s="184">
        <v>27.22</v>
      </c>
      <c r="C13" s="20">
        <v>10</v>
      </c>
      <c r="D13" s="188">
        <f t="shared" si="0"/>
        <v>272.2</v>
      </c>
      <c r="E13" s="163">
        <v>41999</v>
      </c>
      <c r="F13" s="221">
        <f t="shared" si="1"/>
        <v>272.2</v>
      </c>
      <c r="G13" s="117" t="s">
        <v>254</v>
      </c>
      <c r="H13" s="118">
        <v>29</v>
      </c>
    </row>
    <row r="14" spans="1:8" x14ac:dyDescent="0.25">
      <c r="B14" s="184">
        <v>27.22</v>
      </c>
      <c r="C14" s="20">
        <v>33</v>
      </c>
      <c r="D14" s="188">
        <f t="shared" si="0"/>
        <v>898.26</v>
      </c>
      <c r="E14" s="163">
        <v>41999</v>
      </c>
      <c r="F14" s="221">
        <f t="shared" si="1"/>
        <v>898.26</v>
      </c>
      <c r="G14" s="117" t="s">
        <v>256</v>
      </c>
      <c r="H14" s="118">
        <v>29</v>
      </c>
    </row>
    <row r="15" spans="1:8" x14ac:dyDescent="0.25">
      <c r="B15" s="184">
        <v>27.22</v>
      </c>
      <c r="C15" s="20">
        <v>3</v>
      </c>
      <c r="D15" s="188">
        <f t="shared" si="0"/>
        <v>81.66</v>
      </c>
      <c r="E15" s="163">
        <v>42002</v>
      </c>
      <c r="F15" s="221">
        <f t="shared" si="1"/>
        <v>81.66</v>
      </c>
      <c r="G15" s="117" t="s">
        <v>264</v>
      </c>
      <c r="H15" s="118">
        <v>29</v>
      </c>
    </row>
    <row r="16" spans="1:8" x14ac:dyDescent="0.25">
      <c r="B16" s="184">
        <v>27.22</v>
      </c>
      <c r="C16" s="20">
        <v>32</v>
      </c>
      <c r="D16" s="188">
        <f t="shared" si="0"/>
        <v>871.04</v>
      </c>
      <c r="E16" s="163">
        <v>42002</v>
      </c>
      <c r="F16" s="221">
        <f t="shared" si="1"/>
        <v>871.04</v>
      </c>
      <c r="G16" s="117" t="s">
        <v>265</v>
      </c>
      <c r="H16" s="118">
        <v>29</v>
      </c>
    </row>
    <row r="17" spans="1:8" x14ac:dyDescent="0.25">
      <c r="B17" s="184">
        <v>27.22</v>
      </c>
      <c r="C17" s="20">
        <v>15</v>
      </c>
      <c r="D17" s="188">
        <f t="shared" si="0"/>
        <v>408.29999999999995</v>
      </c>
      <c r="E17" s="163">
        <v>42003</v>
      </c>
      <c r="F17" s="221">
        <f t="shared" si="1"/>
        <v>408.29999999999995</v>
      </c>
      <c r="G17" s="117" t="s">
        <v>268</v>
      </c>
      <c r="H17" s="118">
        <v>29</v>
      </c>
    </row>
    <row r="18" spans="1:8" x14ac:dyDescent="0.25">
      <c r="B18" s="184">
        <v>27.22</v>
      </c>
      <c r="C18" s="20">
        <v>10</v>
      </c>
      <c r="D18" s="188">
        <f t="shared" si="0"/>
        <v>272.2</v>
      </c>
      <c r="E18" s="163">
        <v>42004</v>
      </c>
      <c r="F18" s="221">
        <f t="shared" si="1"/>
        <v>272.2</v>
      </c>
      <c r="G18" s="117" t="s">
        <v>273</v>
      </c>
      <c r="H18" s="118">
        <v>29</v>
      </c>
    </row>
    <row r="19" spans="1:8" x14ac:dyDescent="0.25">
      <c r="B19" s="184">
        <v>27.22</v>
      </c>
      <c r="C19" s="20">
        <v>10</v>
      </c>
      <c r="D19" s="634">
        <f t="shared" si="0"/>
        <v>272.2</v>
      </c>
      <c r="E19" s="638">
        <v>42007</v>
      </c>
      <c r="F19" s="160">
        <f t="shared" si="1"/>
        <v>272.2</v>
      </c>
      <c r="G19" s="111" t="s">
        <v>443</v>
      </c>
      <c r="H19" s="101">
        <v>29</v>
      </c>
    </row>
    <row r="20" spans="1:8" x14ac:dyDescent="0.25">
      <c r="B20" s="184">
        <v>27.22</v>
      </c>
      <c r="C20" s="20">
        <v>33</v>
      </c>
      <c r="D20" s="634">
        <f t="shared" si="0"/>
        <v>898.26</v>
      </c>
      <c r="E20" s="638">
        <v>42009</v>
      </c>
      <c r="F20" s="160">
        <f t="shared" si="1"/>
        <v>898.26</v>
      </c>
      <c r="G20" s="111" t="s">
        <v>446</v>
      </c>
      <c r="H20" s="101">
        <v>29</v>
      </c>
    </row>
    <row r="21" spans="1:8" x14ac:dyDescent="0.25">
      <c r="B21" s="184">
        <v>27.22</v>
      </c>
      <c r="C21" s="20">
        <v>36</v>
      </c>
      <c r="D21" s="634">
        <f t="shared" si="0"/>
        <v>979.92</v>
      </c>
      <c r="E21" s="638">
        <v>42010</v>
      </c>
      <c r="F21" s="160">
        <f t="shared" si="1"/>
        <v>979.92</v>
      </c>
      <c r="G21" s="111" t="s">
        <v>457</v>
      </c>
      <c r="H21" s="101">
        <v>29</v>
      </c>
    </row>
    <row r="22" spans="1:8" x14ac:dyDescent="0.25">
      <c r="B22" s="184">
        <v>27.22</v>
      </c>
      <c r="C22" s="20">
        <v>15</v>
      </c>
      <c r="D22" s="634">
        <f t="shared" si="0"/>
        <v>408.29999999999995</v>
      </c>
      <c r="E22" s="638">
        <v>42013</v>
      </c>
      <c r="F22" s="160">
        <f t="shared" si="1"/>
        <v>408.29999999999995</v>
      </c>
      <c r="G22" s="111" t="s">
        <v>476</v>
      </c>
      <c r="H22" s="101">
        <v>29</v>
      </c>
    </row>
    <row r="23" spans="1:8" x14ac:dyDescent="0.25">
      <c r="B23" s="184">
        <v>27.22</v>
      </c>
      <c r="C23" s="20">
        <v>1</v>
      </c>
      <c r="D23" s="634">
        <f t="shared" si="0"/>
        <v>27.22</v>
      </c>
      <c r="E23" s="638">
        <v>42013</v>
      </c>
      <c r="F23" s="160">
        <f t="shared" si="1"/>
        <v>27.22</v>
      </c>
      <c r="G23" s="111" t="s">
        <v>478</v>
      </c>
      <c r="H23" s="101">
        <v>29</v>
      </c>
    </row>
    <row r="24" spans="1:8" x14ac:dyDescent="0.25">
      <c r="B24" s="184">
        <v>27.22</v>
      </c>
      <c r="C24" s="20">
        <v>10</v>
      </c>
      <c r="D24" s="634">
        <f t="shared" si="0"/>
        <v>272.2</v>
      </c>
      <c r="E24" s="638">
        <v>42016</v>
      </c>
      <c r="F24" s="160">
        <f t="shared" si="1"/>
        <v>272.2</v>
      </c>
      <c r="G24" s="111" t="s">
        <v>487</v>
      </c>
      <c r="H24" s="101">
        <v>29</v>
      </c>
    </row>
    <row r="25" spans="1:8" x14ac:dyDescent="0.25">
      <c r="B25" s="184">
        <v>27.22</v>
      </c>
      <c r="C25" s="20">
        <v>12</v>
      </c>
      <c r="D25" s="634">
        <f t="shared" si="0"/>
        <v>326.64</v>
      </c>
      <c r="E25" s="638">
        <v>42026</v>
      </c>
      <c r="F25" s="160">
        <f t="shared" si="1"/>
        <v>326.64</v>
      </c>
      <c r="G25" s="111" t="s">
        <v>557</v>
      </c>
      <c r="H25" s="101">
        <v>29</v>
      </c>
    </row>
    <row r="26" spans="1:8" x14ac:dyDescent="0.25">
      <c r="B26" s="184">
        <v>27.22</v>
      </c>
      <c r="C26" s="20">
        <v>10</v>
      </c>
      <c r="D26" s="634">
        <f t="shared" si="0"/>
        <v>272.2</v>
      </c>
      <c r="E26" s="638">
        <v>42028</v>
      </c>
      <c r="F26" s="160">
        <f t="shared" si="1"/>
        <v>272.2</v>
      </c>
      <c r="G26" s="111" t="s">
        <v>567</v>
      </c>
      <c r="H26" s="101">
        <v>29</v>
      </c>
    </row>
    <row r="27" spans="1:8" x14ac:dyDescent="0.25">
      <c r="B27" s="184">
        <v>27.22</v>
      </c>
      <c r="C27" s="20">
        <v>33</v>
      </c>
      <c r="D27" s="634">
        <f t="shared" si="0"/>
        <v>898.26</v>
      </c>
      <c r="E27" s="638">
        <v>42030</v>
      </c>
      <c r="F27" s="160">
        <f t="shared" si="1"/>
        <v>898.26</v>
      </c>
      <c r="G27" s="111" t="s">
        <v>571</v>
      </c>
      <c r="H27" s="101">
        <v>29</v>
      </c>
    </row>
    <row r="28" spans="1:8" x14ac:dyDescent="0.25">
      <c r="B28" s="184">
        <v>27.22</v>
      </c>
      <c r="C28" s="20">
        <v>10</v>
      </c>
      <c r="D28" s="634">
        <f t="shared" si="0"/>
        <v>272.2</v>
      </c>
      <c r="E28" s="638">
        <v>42034</v>
      </c>
      <c r="F28" s="160">
        <f t="shared" si="1"/>
        <v>272.2</v>
      </c>
      <c r="G28" s="111" t="s">
        <v>599</v>
      </c>
      <c r="H28" s="101">
        <v>29</v>
      </c>
    </row>
    <row r="29" spans="1:8" x14ac:dyDescent="0.25">
      <c r="A29" s="199"/>
      <c r="B29" s="184">
        <v>27.22</v>
      </c>
      <c r="C29" s="20">
        <v>10</v>
      </c>
      <c r="D29" s="634">
        <f t="shared" si="0"/>
        <v>272.2</v>
      </c>
      <c r="E29" s="638">
        <v>42035</v>
      </c>
      <c r="F29" s="160">
        <f t="shared" si="1"/>
        <v>272.2</v>
      </c>
      <c r="G29" s="111" t="s">
        <v>606</v>
      </c>
      <c r="H29" s="101">
        <v>29</v>
      </c>
    </row>
    <row r="30" spans="1:8" x14ac:dyDescent="0.25">
      <c r="A30" s="199"/>
      <c r="B30" s="184">
        <v>27.22</v>
      </c>
      <c r="C30" s="20"/>
      <c r="D30" s="634">
        <f t="shared" si="0"/>
        <v>0</v>
      </c>
      <c r="E30" s="638"/>
      <c r="F30" s="160">
        <f t="shared" si="1"/>
        <v>0</v>
      </c>
      <c r="G30" s="111"/>
      <c r="H30" s="101"/>
    </row>
    <row r="31" spans="1:8" x14ac:dyDescent="0.25">
      <c r="A31" s="199"/>
      <c r="B31" s="184">
        <v>27.22</v>
      </c>
      <c r="C31" s="20"/>
      <c r="D31" s="634">
        <f t="shared" si="0"/>
        <v>0</v>
      </c>
      <c r="E31" s="638"/>
      <c r="F31" s="160">
        <f t="shared" si="1"/>
        <v>0</v>
      </c>
      <c r="G31" s="111"/>
      <c r="H31" s="101"/>
    </row>
    <row r="32" spans="1:8" x14ac:dyDescent="0.25">
      <c r="A32" s="199"/>
      <c r="B32" s="184">
        <v>27.22</v>
      </c>
      <c r="C32" s="20"/>
      <c r="D32" s="634">
        <f t="shared" si="0"/>
        <v>0</v>
      </c>
      <c r="E32" s="638"/>
      <c r="F32" s="160">
        <f t="shared" si="1"/>
        <v>0</v>
      </c>
      <c r="G32" s="111"/>
      <c r="H32" s="101"/>
    </row>
    <row r="33" spans="1:8" x14ac:dyDescent="0.25">
      <c r="A33" s="199"/>
      <c r="B33" s="184">
        <v>27.22</v>
      </c>
      <c r="C33" s="20"/>
      <c r="D33" s="634">
        <f t="shared" si="0"/>
        <v>0</v>
      </c>
      <c r="E33" s="638"/>
      <c r="F33" s="160">
        <f t="shared" si="1"/>
        <v>0</v>
      </c>
      <c r="G33" s="111"/>
      <c r="H33" s="101"/>
    </row>
    <row r="34" spans="1:8" x14ac:dyDescent="0.25">
      <c r="A34" s="199"/>
      <c r="B34" s="184">
        <v>27.22</v>
      </c>
      <c r="C34" s="20"/>
      <c r="D34" s="634">
        <f t="shared" si="0"/>
        <v>0</v>
      </c>
      <c r="E34" s="638"/>
      <c r="F34" s="160">
        <f t="shared" si="1"/>
        <v>0</v>
      </c>
      <c r="G34" s="111"/>
      <c r="H34" s="101"/>
    </row>
    <row r="35" spans="1:8" x14ac:dyDescent="0.25">
      <c r="A35" s="199"/>
      <c r="B35" s="184">
        <v>27.22</v>
      </c>
      <c r="C35" s="20"/>
      <c r="D35" s="634">
        <f t="shared" si="0"/>
        <v>0</v>
      </c>
      <c r="E35" s="638"/>
      <c r="F35" s="160">
        <f t="shared" si="1"/>
        <v>0</v>
      </c>
      <c r="G35" s="111"/>
      <c r="H35" s="101"/>
    </row>
    <row r="36" spans="1:8" x14ac:dyDescent="0.25">
      <c r="A36" s="199"/>
      <c r="B36" s="184">
        <v>27.22</v>
      </c>
      <c r="C36" s="20"/>
      <c r="D36" s="634">
        <f t="shared" si="0"/>
        <v>0</v>
      </c>
      <c r="E36" s="638"/>
      <c r="F36" s="160">
        <f t="shared" si="1"/>
        <v>0</v>
      </c>
      <c r="G36" s="111"/>
      <c r="H36" s="101"/>
    </row>
    <row r="37" spans="1:8" x14ac:dyDescent="0.25">
      <c r="A37" s="199"/>
      <c r="B37" s="184">
        <v>27.22</v>
      </c>
      <c r="C37" s="20"/>
      <c r="D37" s="634">
        <f t="shared" si="0"/>
        <v>0</v>
      </c>
      <c r="E37" s="638"/>
      <c r="F37" s="160">
        <f t="shared" si="1"/>
        <v>0</v>
      </c>
      <c r="G37" s="111"/>
      <c r="H37" s="101"/>
    </row>
    <row r="38" spans="1:8" x14ac:dyDescent="0.25">
      <c r="A38" s="199"/>
      <c r="B38" s="184">
        <v>27.22</v>
      </c>
      <c r="C38" s="20"/>
      <c r="D38" s="634">
        <f t="shared" si="0"/>
        <v>0</v>
      </c>
      <c r="E38" s="638"/>
      <c r="F38" s="160">
        <f t="shared" si="1"/>
        <v>0</v>
      </c>
      <c r="G38" s="111"/>
      <c r="H38" s="101"/>
    </row>
    <row r="39" spans="1:8" x14ac:dyDescent="0.25">
      <c r="A39" s="199"/>
      <c r="B39" s="184">
        <v>27.22</v>
      </c>
      <c r="C39" s="20"/>
      <c r="D39" s="634">
        <f t="shared" si="0"/>
        <v>0</v>
      </c>
      <c r="E39" s="638"/>
      <c r="F39" s="160">
        <f t="shared" si="1"/>
        <v>0</v>
      </c>
      <c r="G39" s="111"/>
      <c r="H39" s="101"/>
    </row>
    <row r="40" spans="1:8" x14ac:dyDescent="0.25">
      <c r="A40" s="199"/>
      <c r="B40" s="184">
        <v>27.22</v>
      </c>
      <c r="C40" s="20"/>
      <c r="D40" s="634">
        <f t="shared" si="0"/>
        <v>0</v>
      </c>
      <c r="E40" s="638"/>
      <c r="F40" s="160">
        <f t="shared" si="1"/>
        <v>0</v>
      </c>
      <c r="G40" s="111"/>
      <c r="H40" s="101"/>
    </row>
    <row r="41" spans="1:8" x14ac:dyDescent="0.25">
      <c r="A41" s="199"/>
      <c r="B41" s="184">
        <v>27.22</v>
      </c>
      <c r="C41" s="20"/>
      <c r="D41" s="634">
        <f t="shared" si="0"/>
        <v>0</v>
      </c>
      <c r="E41" s="638"/>
      <c r="F41" s="160">
        <f t="shared" si="1"/>
        <v>0</v>
      </c>
      <c r="G41" s="111"/>
      <c r="H41" s="101"/>
    </row>
    <row r="42" spans="1:8" x14ac:dyDescent="0.25">
      <c r="A42" s="199"/>
      <c r="B42" s="184">
        <v>27.22</v>
      </c>
      <c r="C42" s="20"/>
      <c r="D42" s="634">
        <f t="shared" si="0"/>
        <v>0</v>
      </c>
      <c r="E42" s="638"/>
      <c r="F42" s="160">
        <f t="shared" si="1"/>
        <v>0</v>
      </c>
      <c r="G42" s="111"/>
      <c r="H42" s="101"/>
    </row>
    <row r="43" spans="1:8" x14ac:dyDescent="0.25">
      <c r="A43" s="199"/>
      <c r="B43" s="184">
        <v>27.22</v>
      </c>
      <c r="C43" s="20"/>
      <c r="D43" s="634">
        <f t="shared" si="0"/>
        <v>0</v>
      </c>
      <c r="E43" s="638"/>
      <c r="F43" s="160">
        <f t="shared" si="1"/>
        <v>0</v>
      </c>
      <c r="G43" s="111"/>
      <c r="H43" s="101"/>
    </row>
    <row r="44" spans="1:8" x14ac:dyDescent="0.25">
      <c r="A44" s="199"/>
      <c r="B44" s="184">
        <v>27.22</v>
      </c>
      <c r="C44" s="20"/>
      <c r="D44" s="634">
        <f t="shared" si="0"/>
        <v>0</v>
      </c>
      <c r="E44" s="638"/>
      <c r="F44" s="160">
        <f t="shared" si="1"/>
        <v>0</v>
      </c>
      <c r="G44" s="111"/>
      <c r="H44" s="101"/>
    </row>
    <row r="45" spans="1:8" x14ac:dyDescent="0.25">
      <c r="A45" s="199"/>
      <c r="B45" s="184">
        <v>27.22</v>
      </c>
      <c r="C45" s="20"/>
      <c r="D45" s="634">
        <f t="shared" si="0"/>
        <v>0</v>
      </c>
      <c r="E45" s="638"/>
      <c r="F45" s="160">
        <f t="shared" si="1"/>
        <v>0</v>
      </c>
      <c r="G45" s="111"/>
      <c r="H45" s="101"/>
    </row>
    <row r="46" spans="1:8" x14ac:dyDescent="0.25">
      <c r="A46" s="199"/>
      <c r="B46" s="184">
        <v>27.22</v>
      </c>
      <c r="C46" s="20"/>
      <c r="D46" s="634">
        <f t="shared" si="0"/>
        <v>0</v>
      </c>
      <c r="E46" s="638"/>
      <c r="F46" s="160">
        <f t="shared" si="1"/>
        <v>0</v>
      </c>
      <c r="G46" s="111"/>
      <c r="H46" s="101"/>
    </row>
    <row r="47" spans="1:8" x14ac:dyDescent="0.25">
      <c r="A47" s="199"/>
      <c r="B47" s="184">
        <v>27.22</v>
      </c>
      <c r="C47" s="20"/>
      <c r="D47" s="634">
        <f t="shared" si="0"/>
        <v>0</v>
      </c>
      <c r="E47" s="638"/>
      <c r="F47" s="160">
        <f t="shared" si="1"/>
        <v>0</v>
      </c>
      <c r="G47" s="111"/>
      <c r="H47" s="101"/>
    </row>
    <row r="48" spans="1:8" x14ac:dyDescent="0.25">
      <c r="A48" s="199"/>
      <c r="B48" s="184">
        <v>27.22</v>
      </c>
      <c r="C48" s="20"/>
      <c r="D48" s="634">
        <f t="shared" si="0"/>
        <v>0</v>
      </c>
      <c r="E48" s="638"/>
      <c r="F48" s="160">
        <f t="shared" si="1"/>
        <v>0</v>
      </c>
      <c r="G48" s="111"/>
      <c r="H48" s="101"/>
    </row>
    <row r="49" spans="1:8" x14ac:dyDescent="0.25">
      <c r="A49" s="199"/>
      <c r="B49" s="184">
        <v>27.22</v>
      </c>
      <c r="C49" s="20"/>
      <c r="D49" s="634">
        <f t="shared" si="0"/>
        <v>0</v>
      </c>
      <c r="E49" s="638"/>
      <c r="F49" s="160">
        <f t="shared" si="1"/>
        <v>0</v>
      </c>
      <c r="G49" s="111"/>
      <c r="H49" s="101"/>
    </row>
    <row r="50" spans="1:8" x14ac:dyDescent="0.25">
      <c r="A50" s="199"/>
      <c r="B50" s="184">
        <v>27.22</v>
      </c>
      <c r="C50" s="20"/>
      <c r="D50" s="634">
        <f t="shared" si="0"/>
        <v>0</v>
      </c>
      <c r="E50" s="638"/>
      <c r="F50" s="160">
        <f t="shared" si="1"/>
        <v>0</v>
      </c>
      <c r="G50" s="111"/>
      <c r="H50" s="101"/>
    </row>
    <row r="51" spans="1:8" x14ac:dyDescent="0.25">
      <c r="A51" s="199"/>
      <c r="B51" s="184">
        <v>27.22</v>
      </c>
      <c r="C51" s="20"/>
      <c r="D51" s="634">
        <f t="shared" si="0"/>
        <v>0</v>
      </c>
      <c r="E51" s="638"/>
      <c r="F51" s="160">
        <f t="shared" si="1"/>
        <v>0</v>
      </c>
      <c r="G51" s="111"/>
      <c r="H51" s="101"/>
    </row>
    <row r="52" spans="1:8" x14ac:dyDescent="0.25">
      <c r="A52" s="199"/>
      <c r="B52" s="184">
        <v>27.22</v>
      </c>
      <c r="C52" s="20"/>
      <c r="D52" s="188">
        <f t="shared" si="0"/>
        <v>0</v>
      </c>
      <c r="E52" s="163"/>
      <c r="F52" s="221">
        <f t="shared" si="1"/>
        <v>0</v>
      </c>
      <c r="G52" s="117"/>
      <c r="H52" s="118"/>
    </row>
    <row r="53" spans="1:8" x14ac:dyDescent="0.25">
      <c r="A53" s="199"/>
      <c r="B53" s="184">
        <v>27.22</v>
      </c>
      <c r="C53" s="20"/>
      <c r="D53" s="188">
        <f t="shared" si="0"/>
        <v>0</v>
      </c>
      <c r="E53" s="163"/>
      <c r="F53" s="221">
        <f t="shared" si="1"/>
        <v>0</v>
      </c>
      <c r="G53" s="117"/>
      <c r="H53" s="118"/>
    </row>
    <row r="54" spans="1:8" x14ac:dyDescent="0.25">
      <c r="A54" s="199"/>
      <c r="B54" s="184">
        <v>27.22</v>
      </c>
      <c r="C54" s="20"/>
      <c r="D54" s="188">
        <f t="shared" si="0"/>
        <v>0</v>
      </c>
      <c r="E54" s="163"/>
      <c r="F54" s="221">
        <f t="shared" si="1"/>
        <v>0</v>
      </c>
      <c r="G54" s="117"/>
      <c r="H54" s="118"/>
    </row>
    <row r="55" spans="1:8" x14ac:dyDescent="0.25">
      <c r="A55" s="199"/>
      <c r="B55" s="184">
        <v>27.22</v>
      </c>
      <c r="C55" s="20"/>
      <c r="D55" s="188">
        <f t="shared" si="0"/>
        <v>0</v>
      </c>
      <c r="E55" s="163"/>
      <c r="F55" s="221">
        <f t="shared" si="1"/>
        <v>0</v>
      </c>
      <c r="G55" s="117"/>
      <c r="H55" s="118"/>
    </row>
    <row r="56" spans="1:8" x14ac:dyDescent="0.25">
      <c r="A56" s="199"/>
      <c r="B56" s="184">
        <v>27.22</v>
      </c>
      <c r="C56" s="20"/>
      <c r="D56" s="188">
        <f t="shared" si="0"/>
        <v>0</v>
      </c>
      <c r="E56" s="163"/>
      <c r="F56" s="221">
        <f t="shared" si="1"/>
        <v>0</v>
      </c>
      <c r="G56" s="117"/>
      <c r="H56" s="118"/>
    </row>
    <row r="57" spans="1:8" x14ac:dyDescent="0.25">
      <c r="A57" s="199"/>
      <c r="B57" s="184">
        <v>27.22</v>
      </c>
      <c r="C57" s="20"/>
      <c r="D57" s="188">
        <f t="shared" si="0"/>
        <v>0</v>
      </c>
      <c r="E57" s="163"/>
      <c r="F57" s="221">
        <f t="shared" si="1"/>
        <v>0</v>
      </c>
      <c r="G57" s="117"/>
      <c r="H57" s="118"/>
    </row>
    <row r="58" spans="1:8" x14ac:dyDescent="0.25">
      <c r="A58" s="199"/>
      <c r="B58" s="184">
        <v>27.22</v>
      </c>
      <c r="C58" s="20"/>
      <c r="D58" s="188">
        <f t="shared" si="0"/>
        <v>0</v>
      </c>
      <c r="E58" s="163"/>
      <c r="F58" s="221">
        <f t="shared" si="1"/>
        <v>0</v>
      </c>
      <c r="G58" s="117"/>
      <c r="H58" s="118"/>
    </row>
    <row r="59" spans="1:8" x14ac:dyDescent="0.25">
      <c r="A59" s="199"/>
      <c r="B59" s="184">
        <v>27.22</v>
      </c>
      <c r="C59" s="20"/>
      <c r="D59" s="188">
        <f t="shared" si="0"/>
        <v>0</v>
      </c>
      <c r="E59" s="163"/>
      <c r="F59" s="221">
        <f t="shared" si="1"/>
        <v>0</v>
      </c>
      <c r="G59" s="117"/>
      <c r="H59" s="118"/>
    </row>
    <row r="60" spans="1:8" ht="15.75" thickBot="1" x14ac:dyDescent="0.3">
      <c r="A60" s="272"/>
      <c r="B60" s="200">
        <v>27.22</v>
      </c>
      <c r="C60" s="48"/>
      <c r="D60" s="496">
        <f t="shared" si="0"/>
        <v>0</v>
      </c>
      <c r="E60" s="497"/>
      <c r="F60" s="498">
        <f t="shared" si="1"/>
        <v>0</v>
      </c>
      <c r="G60" s="363"/>
      <c r="H60" s="364"/>
    </row>
    <row r="61" spans="1:8" ht="15.75" thickTop="1" x14ac:dyDescent="0.25">
      <c r="A61" s="64">
        <f>SUM(A29:A60)</f>
        <v>0</v>
      </c>
      <c r="B61" s="16"/>
      <c r="C61" s="131">
        <f>SUM(C8:C60)</f>
        <v>372</v>
      </c>
      <c r="D61" s="221">
        <f>SUM(D8:D60)</f>
        <v>10125.840000000002</v>
      </c>
      <c r="E61" s="140"/>
      <c r="F61" s="221">
        <f>SUM(F8:F60)</f>
        <v>10125.840000000002</v>
      </c>
      <c r="G61" s="16"/>
      <c r="H61" s="16"/>
    </row>
    <row r="62" spans="1:8" ht="15.75" thickBot="1" x14ac:dyDescent="0.3">
      <c r="A62" s="179"/>
      <c r="B62"/>
      <c r="C62"/>
      <c r="G62"/>
      <c r="H62"/>
    </row>
    <row r="63" spans="1:8" x14ac:dyDescent="0.25">
      <c r="A63"/>
      <c r="B63" s="6"/>
      <c r="C63"/>
      <c r="D63" s="689" t="s">
        <v>21</v>
      </c>
      <c r="E63" s="690"/>
      <c r="F63" s="67">
        <f>E4+E5-F61+E6</f>
        <v>8519.8599999999988</v>
      </c>
      <c r="G63"/>
      <c r="H63"/>
    </row>
    <row r="64" spans="1:8" ht="15.75" thickBot="1" x14ac:dyDescent="0.3">
      <c r="A64" s="289"/>
      <c r="B64"/>
      <c r="C64"/>
      <c r="D64" s="566" t="s">
        <v>4</v>
      </c>
      <c r="E64" s="567"/>
      <c r="F64" s="68">
        <f>F4+F5-C61+F6</f>
        <v>313</v>
      </c>
      <c r="G64"/>
      <c r="H64"/>
    </row>
    <row r="65" spans="1:8" x14ac:dyDescent="0.25">
      <c r="A65"/>
      <c r="B65" s="6"/>
      <c r="C65"/>
      <c r="D65"/>
      <c r="E65"/>
      <c r="F65"/>
      <c r="G65"/>
      <c r="H65"/>
    </row>
  </sheetData>
  <mergeCells count="2">
    <mergeCell ref="A1:G1"/>
    <mergeCell ref="D63:E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77"/>
  <sheetViews>
    <sheetView workbookViewId="0">
      <pane ySplit="7" topLeftCell="A26" activePane="bottomLeft" state="frozen"/>
      <selection activeCell="H1" sqref="H1"/>
      <selection pane="bottomLeft" activeCell="U26" sqref="U2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698" t="s">
        <v>294</v>
      </c>
      <c r="B1" s="698"/>
      <c r="C1" s="698"/>
      <c r="D1" s="698"/>
      <c r="E1" s="698"/>
      <c r="F1" s="698"/>
      <c r="G1" s="698"/>
      <c r="H1" s="14">
        <v>1</v>
      </c>
      <c r="J1" s="698" t="str">
        <f>A1</f>
        <v>INVENTARIO DE  DICIEMBRE    2014</v>
      </c>
      <c r="K1" s="698"/>
      <c r="L1" s="698"/>
      <c r="M1" s="698"/>
      <c r="N1" s="698"/>
      <c r="O1" s="698"/>
      <c r="P1" s="698"/>
      <c r="Q1" s="14">
        <f>H1+1</f>
        <v>2</v>
      </c>
      <c r="S1" s="698" t="s">
        <v>153</v>
      </c>
      <c r="T1" s="698"/>
      <c r="U1" s="698"/>
      <c r="V1" s="698"/>
      <c r="W1" s="698"/>
      <c r="X1" s="698"/>
      <c r="Y1" s="698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460">
        <v>38</v>
      </c>
      <c r="D4" s="439"/>
      <c r="E4" s="64"/>
      <c r="F4" s="15"/>
      <c r="G4" s="441"/>
      <c r="K4" s="15"/>
      <c r="L4" s="460">
        <v>44</v>
      </c>
      <c r="M4" s="439"/>
      <c r="N4" s="64"/>
      <c r="O4" s="15"/>
      <c r="P4" s="651" t="s">
        <v>178</v>
      </c>
      <c r="T4" s="15"/>
      <c r="U4" s="460"/>
      <c r="V4" s="439"/>
      <c r="W4" s="64">
        <v>163.32</v>
      </c>
      <c r="X4" s="15">
        <v>6</v>
      </c>
      <c r="Y4" s="441"/>
    </row>
    <row r="5" spans="1:26" ht="15.75" x14ac:dyDescent="0.25">
      <c r="A5" s="16" t="s">
        <v>45</v>
      </c>
      <c r="B5" s="15" t="s">
        <v>57</v>
      </c>
      <c r="C5" s="443" t="s">
        <v>63</v>
      </c>
      <c r="D5" s="341">
        <v>41900</v>
      </c>
      <c r="E5" s="214">
        <v>18007.919999999998</v>
      </c>
      <c r="F5" s="22">
        <v>794</v>
      </c>
      <c r="G5" s="214">
        <f>F62</f>
        <v>18030.600000000009</v>
      </c>
      <c r="H5" s="444">
        <f>E5+E6-G5+E4</f>
        <v>-22.680000000011205</v>
      </c>
      <c r="J5" s="16" t="s">
        <v>84</v>
      </c>
      <c r="K5" s="15" t="s">
        <v>85</v>
      </c>
      <c r="L5" s="443"/>
      <c r="M5" s="341">
        <v>41942</v>
      </c>
      <c r="N5" s="214">
        <v>18700.14</v>
      </c>
      <c r="O5" s="22">
        <v>687</v>
      </c>
      <c r="P5" s="652">
        <f>O62</f>
        <v>18700.139999999996</v>
      </c>
      <c r="Q5" s="444">
        <f>N5+N6-P5+N4</f>
        <v>3.637978807091713E-12</v>
      </c>
      <c r="S5" s="16" t="s">
        <v>104</v>
      </c>
      <c r="T5" s="15" t="s">
        <v>109</v>
      </c>
      <c r="U5" s="443" t="s">
        <v>110</v>
      </c>
      <c r="V5" s="341">
        <v>41957</v>
      </c>
      <c r="W5" s="214">
        <v>18645.7</v>
      </c>
      <c r="X5" s="22">
        <v>685</v>
      </c>
      <c r="Y5" s="214">
        <f>X62</f>
        <v>10153.06</v>
      </c>
      <c r="Z5" s="444">
        <f>W5+W6-Y5+W4</f>
        <v>8655.9600000000009</v>
      </c>
    </row>
    <row r="6" spans="1:26" ht="15.75" thickBot="1" x14ac:dyDescent="0.3">
      <c r="A6" s="16"/>
      <c r="B6" s="458" t="s">
        <v>62</v>
      </c>
      <c r="C6" s="15"/>
      <c r="D6" s="62"/>
      <c r="E6" s="160"/>
      <c r="F6" s="104"/>
      <c r="J6" s="16"/>
      <c r="K6" s="503" t="s">
        <v>42</v>
      </c>
      <c r="L6" s="15"/>
      <c r="M6" s="62"/>
      <c r="N6" s="160"/>
      <c r="O6" s="104"/>
      <c r="S6" s="16"/>
      <c r="T6" s="503" t="s">
        <v>42</v>
      </c>
      <c r="U6" s="15"/>
      <c r="V6" s="62"/>
      <c r="W6" s="160"/>
      <c r="X6" s="104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">
        <v>22.68</v>
      </c>
      <c r="C8" s="20">
        <v>40</v>
      </c>
      <c r="D8" s="436">
        <f t="shared" ref="D8:D61" si="0">C8*B8</f>
        <v>907.2</v>
      </c>
      <c r="E8" s="256">
        <v>41905</v>
      </c>
      <c r="F8" s="116">
        <f t="shared" ref="F8:F61" si="1">D8</f>
        <v>907.2</v>
      </c>
      <c r="G8" s="117" t="s">
        <v>67</v>
      </c>
      <c r="H8" s="118">
        <v>41</v>
      </c>
      <c r="J8" s="92" t="s">
        <v>33</v>
      </c>
      <c r="K8" s="2">
        <v>27.22</v>
      </c>
      <c r="L8" s="20">
        <v>96</v>
      </c>
      <c r="M8" s="436">
        <f t="shared" ref="M8:M61" si="2">L8*K8</f>
        <v>2613.12</v>
      </c>
      <c r="N8" s="256">
        <v>41942</v>
      </c>
      <c r="O8" s="116">
        <f t="shared" ref="O8:O61" si="3">M8</f>
        <v>2613.12</v>
      </c>
      <c r="P8" s="117" t="s">
        <v>100</v>
      </c>
      <c r="Q8" s="118">
        <v>48</v>
      </c>
      <c r="S8" s="92" t="s">
        <v>33</v>
      </c>
      <c r="T8" s="2">
        <v>27.22</v>
      </c>
      <c r="U8" s="20">
        <v>18</v>
      </c>
      <c r="V8" s="522">
        <f t="shared" ref="V8:V61" si="4">U8*T8</f>
        <v>489.96</v>
      </c>
      <c r="W8" s="523">
        <v>42014</v>
      </c>
      <c r="X8" s="519">
        <f t="shared" ref="X8:X61" si="5">V8</f>
        <v>489.96</v>
      </c>
      <c r="Y8" s="521" t="s">
        <v>484</v>
      </c>
      <c r="Z8" s="253">
        <v>48</v>
      </c>
    </row>
    <row r="9" spans="1:26" x14ac:dyDescent="0.25">
      <c r="A9" s="333"/>
      <c r="B9" s="2">
        <v>22.68</v>
      </c>
      <c r="C9" s="20">
        <v>40</v>
      </c>
      <c r="D9" s="461">
        <f t="shared" si="0"/>
        <v>907.2</v>
      </c>
      <c r="E9" s="462">
        <v>41907</v>
      </c>
      <c r="F9" s="285">
        <f t="shared" si="1"/>
        <v>907.2</v>
      </c>
      <c r="G9" s="286" t="s">
        <v>69</v>
      </c>
      <c r="H9" s="287">
        <v>41</v>
      </c>
      <c r="J9" s="333"/>
      <c r="K9" s="2">
        <v>27.22</v>
      </c>
      <c r="L9" s="20">
        <v>10</v>
      </c>
      <c r="M9" s="522">
        <f t="shared" si="2"/>
        <v>272.2</v>
      </c>
      <c r="N9" s="523">
        <v>41944</v>
      </c>
      <c r="O9" s="519">
        <f t="shared" si="3"/>
        <v>272.2</v>
      </c>
      <c r="P9" s="521" t="s">
        <v>111</v>
      </c>
      <c r="Q9" s="253">
        <v>48</v>
      </c>
      <c r="S9" s="333"/>
      <c r="T9" s="2">
        <v>27.22</v>
      </c>
      <c r="U9" s="20">
        <v>36</v>
      </c>
      <c r="V9" s="522">
        <f t="shared" si="4"/>
        <v>979.92</v>
      </c>
      <c r="W9" s="523">
        <v>42017</v>
      </c>
      <c r="X9" s="519">
        <f t="shared" si="5"/>
        <v>979.92</v>
      </c>
      <c r="Y9" s="521" t="s">
        <v>491</v>
      </c>
      <c r="Z9" s="253">
        <v>48</v>
      </c>
    </row>
    <row r="10" spans="1:26" x14ac:dyDescent="0.25">
      <c r="A10" s="334"/>
      <c r="B10" s="2">
        <v>22.68</v>
      </c>
      <c r="C10" s="20">
        <v>40</v>
      </c>
      <c r="D10" s="461">
        <f t="shared" si="0"/>
        <v>907.2</v>
      </c>
      <c r="E10" s="462">
        <v>41908</v>
      </c>
      <c r="F10" s="285">
        <f t="shared" si="1"/>
        <v>907.2</v>
      </c>
      <c r="G10" s="286" t="s">
        <v>70</v>
      </c>
      <c r="H10" s="287">
        <v>41</v>
      </c>
      <c r="J10" s="334"/>
      <c r="K10" s="2">
        <v>27.22</v>
      </c>
      <c r="L10" s="20">
        <v>32</v>
      </c>
      <c r="M10" s="522">
        <f t="shared" si="2"/>
        <v>871.04</v>
      </c>
      <c r="N10" s="523">
        <v>41948</v>
      </c>
      <c r="O10" s="519">
        <f t="shared" si="3"/>
        <v>871.04</v>
      </c>
      <c r="P10" s="521" t="s">
        <v>113</v>
      </c>
      <c r="Q10" s="253">
        <v>48</v>
      </c>
      <c r="S10" s="334"/>
      <c r="T10" s="2">
        <v>27.22</v>
      </c>
      <c r="U10" s="20">
        <v>32</v>
      </c>
      <c r="V10" s="522">
        <f t="shared" si="4"/>
        <v>871.04</v>
      </c>
      <c r="W10" s="523">
        <v>42017</v>
      </c>
      <c r="X10" s="519">
        <f t="shared" si="5"/>
        <v>871.04</v>
      </c>
      <c r="Y10" s="521" t="s">
        <v>492</v>
      </c>
      <c r="Z10" s="253">
        <v>48</v>
      </c>
    </row>
    <row r="11" spans="1:26" x14ac:dyDescent="0.25">
      <c r="A11" s="154" t="s">
        <v>34</v>
      </c>
      <c r="B11" s="2">
        <v>22.68</v>
      </c>
      <c r="C11" s="20">
        <v>5</v>
      </c>
      <c r="D11" s="461">
        <f t="shared" si="0"/>
        <v>113.4</v>
      </c>
      <c r="E11" s="462">
        <v>41911</v>
      </c>
      <c r="F11" s="285">
        <f t="shared" si="1"/>
        <v>113.4</v>
      </c>
      <c r="G11" s="286" t="s">
        <v>71</v>
      </c>
      <c r="H11" s="287">
        <v>41</v>
      </c>
      <c r="J11" s="154" t="s">
        <v>34</v>
      </c>
      <c r="K11" s="2">
        <v>27.22</v>
      </c>
      <c r="L11" s="20">
        <v>32</v>
      </c>
      <c r="M11" s="522">
        <f t="shared" si="2"/>
        <v>871.04</v>
      </c>
      <c r="N11" s="523">
        <v>41951</v>
      </c>
      <c r="O11" s="519">
        <f t="shared" si="3"/>
        <v>871.04</v>
      </c>
      <c r="P11" s="521" t="s">
        <v>116</v>
      </c>
      <c r="Q11" s="253">
        <v>48</v>
      </c>
      <c r="S11" s="154" t="s">
        <v>34</v>
      </c>
      <c r="T11" s="2">
        <v>27.22</v>
      </c>
      <c r="U11" s="20">
        <v>5</v>
      </c>
      <c r="V11" s="522">
        <f t="shared" si="4"/>
        <v>136.1</v>
      </c>
      <c r="W11" s="523">
        <v>42021</v>
      </c>
      <c r="X11" s="519">
        <f t="shared" si="5"/>
        <v>136.1</v>
      </c>
      <c r="Y11" s="521" t="s">
        <v>517</v>
      </c>
      <c r="Z11" s="253">
        <v>52</v>
      </c>
    </row>
    <row r="12" spans="1:26" x14ac:dyDescent="0.25">
      <c r="A12" s="335"/>
      <c r="B12" s="2">
        <v>22.68</v>
      </c>
      <c r="C12" s="20">
        <v>40</v>
      </c>
      <c r="D12" s="461">
        <f t="shared" si="0"/>
        <v>907.2</v>
      </c>
      <c r="E12" s="462">
        <v>41912</v>
      </c>
      <c r="F12" s="285">
        <f t="shared" si="1"/>
        <v>907.2</v>
      </c>
      <c r="G12" s="286" t="s">
        <v>72</v>
      </c>
      <c r="H12" s="287">
        <v>41</v>
      </c>
      <c r="J12" s="335"/>
      <c r="K12" s="2">
        <v>27.22</v>
      </c>
      <c r="L12" s="20">
        <v>32</v>
      </c>
      <c r="M12" s="522">
        <f t="shared" si="2"/>
        <v>871.04</v>
      </c>
      <c r="N12" s="523">
        <v>41956</v>
      </c>
      <c r="O12" s="519">
        <f t="shared" si="3"/>
        <v>871.04</v>
      </c>
      <c r="P12" s="521" t="s">
        <v>121</v>
      </c>
      <c r="Q12" s="253">
        <v>48</v>
      </c>
      <c r="S12" s="335"/>
      <c r="T12" s="2">
        <v>27.22</v>
      </c>
      <c r="U12" s="20">
        <v>36</v>
      </c>
      <c r="V12" s="522">
        <f t="shared" si="4"/>
        <v>979.92</v>
      </c>
      <c r="W12" s="523">
        <v>42021</v>
      </c>
      <c r="X12" s="519">
        <f t="shared" si="5"/>
        <v>979.92</v>
      </c>
      <c r="Y12" s="521" t="s">
        <v>518</v>
      </c>
      <c r="Z12" s="253">
        <v>52</v>
      </c>
    </row>
    <row r="13" spans="1:26" x14ac:dyDescent="0.25">
      <c r="A13" s="190"/>
      <c r="B13" s="2">
        <v>22.68</v>
      </c>
      <c r="C13" s="20">
        <v>5</v>
      </c>
      <c r="D13" s="450">
        <f t="shared" si="0"/>
        <v>113.4</v>
      </c>
      <c r="E13" s="451">
        <v>41916</v>
      </c>
      <c r="F13" s="100">
        <f t="shared" si="1"/>
        <v>113.4</v>
      </c>
      <c r="G13" s="111" t="s">
        <v>86</v>
      </c>
      <c r="H13" s="452">
        <v>42</v>
      </c>
      <c r="J13" s="190"/>
      <c r="K13" s="2">
        <v>27.22</v>
      </c>
      <c r="L13" s="20">
        <v>1</v>
      </c>
      <c r="M13" s="522">
        <f t="shared" si="2"/>
        <v>27.22</v>
      </c>
      <c r="N13" s="523">
        <v>41960</v>
      </c>
      <c r="O13" s="519">
        <f t="shared" si="3"/>
        <v>27.22</v>
      </c>
      <c r="P13" s="521" t="s">
        <v>128</v>
      </c>
      <c r="Q13" s="524">
        <v>48</v>
      </c>
      <c r="S13" s="190"/>
      <c r="T13" s="2">
        <v>27.22</v>
      </c>
      <c r="U13" s="20">
        <v>1</v>
      </c>
      <c r="V13" s="522">
        <f t="shared" si="4"/>
        <v>27.22</v>
      </c>
      <c r="W13" s="523">
        <v>42021</v>
      </c>
      <c r="X13" s="519">
        <f t="shared" si="5"/>
        <v>27.22</v>
      </c>
      <c r="Y13" s="521" t="s">
        <v>521</v>
      </c>
      <c r="Z13" s="524">
        <v>52</v>
      </c>
    </row>
    <row r="14" spans="1:26" x14ac:dyDescent="0.25">
      <c r="A14" s="59"/>
      <c r="B14" s="2">
        <v>22.68</v>
      </c>
      <c r="C14" s="20">
        <v>40</v>
      </c>
      <c r="D14" s="450">
        <f t="shared" si="0"/>
        <v>907.2</v>
      </c>
      <c r="E14" s="197">
        <v>41916</v>
      </c>
      <c r="F14" s="100">
        <f t="shared" si="1"/>
        <v>907.2</v>
      </c>
      <c r="G14" s="111" t="s">
        <v>87</v>
      </c>
      <c r="H14" s="101">
        <v>42</v>
      </c>
      <c r="J14" s="59"/>
      <c r="K14" s="2">
        <v>27.22</v>
      </c>
      <c r="L14" s="20">
        <v>8</v>
      </c>
      <c r="M14" s="522">
        <f t="shared" si="2"/>
        <v>217.76</v>
      </c>
      <c r="N14" s="520">
        <v>41961</v>
      </c>
      <c r="O14" s="519">
        <f t="shared" si="3"/>
        <v>217.76</v>
      </c>
      <c r="P14" s="521" t="s">
        <v>129</v>
      </c>
      <c r="Q14" s="253">
        <v>48</v>
      </c>
      <c r="S14" s="59"/>
      <c r="T14" s="2">
        <v>27.22</v>
      </c>
      <c r="U14" s="20">
        <v>3</v>
      </c>
      <c r="V14" s="522">
        <f t="shared" si="4"/>
        <v>81.66</v>
      </c>
      <c r="W14" s="520">
        <v>42021</v>
      </c>
      <c r="X14" s="519">
        <f t="shared" si="5"/>
        <v>81.66</v>
      </c>
      <c r="Y14" s="521" t="s">
        <v>528</v>
      </c>
      <c r="Z14" s="253">
        <v>52</v>
      </c>
    </row>
    <row r="15" spans="1:26" x14ac:dyDescent="0.25">
      <c r="B15" s="2">
        <v>22.68</v>
      </c>
      <c r="C15" s="20">
        <v>1</v>
      </c>
      <c r="D15" s="450">
        <f t="shared" si="0"/>
        <v>22.68</v>
      </c>
      <c r="E15" s="451">
        <v>41923</v>
      </c>
      <c r="F15" s="100">
        <f t="shared" si="1"/>
        <v>22.68</v>
      </c>
      <c r="G15" s="111" t="s">
        <v>89</v>
      </c>
      <c r="H15" s="101">
        <v>42</v>
      </c>
      <c r="K15" s="2">
        <v>27.22</v>
      </c>
      <c r="L15" s="20">
        <v>32</v>
      </c>
      <c r="M15" s="522">
        <f t="shared" si="2"/>
        <v>871.04</v>
      </c>
      <c r="N15" s="523">
        <v>41962</v>
      </c>
      <c r="O15" s="519">
        <f t="shared" si="3"/>
        <v>871.04</v>
      </c>
      <c r="P15" s="521" t="s">
        <v>130</v>
      </c>
      <c r="Q15" s="253">
        <v>48</v>
      </c>
      <c r="T15" s="2">
        <v>27.22</v>
      </c>
      <c r="U15" s="20">
        <v>6</v>
      </c>
      <c r="V15" s="522">
        <f t="shared" si="4"/>
        <v>163.32</v>
      </c>
      <c r="W15" s="523">
        <v>42023</v>
      </c>
      <c r="X15" s="519">
        <f t="shared" si="5"/>
        <v>163.32</v>
      </c>
      <c r="Y15" s="521" t="s">
        <v>532</v>
      </c>
      <c r="Z15" s="253">
        <v>52</v>
      </c>
    </row>
    <row r="16" spans="1:26" x14ac:dyDescent="0.25">
      <c r="B16" s="2">
        <v>22.68</v>
      </c>
      <c r="C16" s="20">
        <v>29</v>
      </c>
      <c r="D16" s="450">
        <f t="shared" si="0"/>
        <v>657.72</v>
      </c>
      <c r="E16" s="451">
        <v>41925</v>
      </c>
      <c r="F16" s="100">
        <f t="shared" si="1"/>
        <v>657.72</v>
      </c>
      <c r="G16" s="111" t="s">
        <v>90</v>
      </c>
      <c r="H16" s="101">
        <v>42</v>
      </c>
      <c r="K16" s="2">
        <v>27.22</v>
      </c>
      <c r="L16" s="20">
        <v>10</v>
      </c>
      <c r="M16" s="522">
        <f t="shared" si="2"/>
        <v>272.2</v>
      </c>
      <c r="N16" s="523">
        <v>41967</v>
      </c>
      <c r="O16" s="519">
        <f t="shared" si="3"/>
        <v>272.2</v>
      </c>
      <c r="P16" s="521" t="s">
        <v>140</v>
      </c>
      <c r="Q16" s="253">
        <v>48</v>
      </c>
      <c r="T16" s="2">
        <v>27.22</v>
      </c>
      <c r="U16" s="20">
        <v>10</v>
      </c>
      <c r="V16" s="522">
        <f t="shared" si="4"/>
        <v>272.2</v>
      </c>
      <c r="W16" s="523">
        <v>42023</v>
      </c>
      <c r="X16" s="519">
        <f t="shared" si="5"/>
        <v>272.2</v>
      </c>
      <c r="Y16" s="521" t="s">
        <v>534</v>
      </c>
      <c r="Z16" s="253">
        <v>52</v>
      </c>
    </row>
    <row r="17" spans="1:26" x14ac:dyDescent="0.25">
      <c r="B17" s="2">
        <v>22.68</v>
      </c>
      <c r="C17" s="20">
        <v>40</v>
      </c>
      <c r="D17" s="450">
        <f t="shared" si="0"/>
        <v>907.2</v>
      </c>
      <c r="E17" s="451">
        <v>41925</v>
      </c>
      <c r="F17" s="100">
        <f t="shared" si="1"/>
        <v>907.2</v>
      </c>
      <c r="G17" s="111" t="s">
        <v>91</v>
      </c>
      <c r="H17" s="101">
        <v>42</v>
      </c>
      <c r="K17" s="2">
        <v>27.22</v>
      </c>
      <c r="L17" s="20">
        <v>2</v>
      </c>
      <c r="M17" s="522">
        <f t="shared" si="2"/>
        <v>54.44</v>
      </c>
      <c r="N17" s="523">
        <v>41968</v>
      </c>
      <c r="O17" s="519">
        <f t="shared" si="3"/>
        <v>54.44</v>
      </c>
      <c r="P17" s="521" t="s">
        <v>143</v>
      </c>
      <c r="Q17" s="253">
        <v>48</v>
      </c>
      <c r="T17" s="2">
        <v>27.22</v>
      </c>
      <c r="U17" s="20">
        <v>36</v>
      </c>
      <c r="V17" s="522">
        <f t="shared" si="4"/>
        <v>979.92</v>
      </c>
      <c r="W17" s="523">
        <v>42023</v>
      </c>
      <c r="X17" s="519">
        <f t="shared" si="5"/>
        <v>979.92</v>
      </c>
      <c r="Y17" s="521" t="s">
        <v>535</v>
      </c>
      <c r="Z17" s="253">
        <v>52</v>
      </c>
    </row>
    <row r="18" spans="1:26" x14ac:dyDescent="0.25">
      <c r="B18" s="2">
        <v>22.68</v>
      </c>
      <c r="C18" s="20">
        <v>40</v>
      </c>
      <c r="D18" s="450">
        <f t="shared" si="0"/>
        <v>907.2</v>
      </c>
      <c r="E18" s="451">
        <v>41930</v>
      </c>
      <c r="F18" s="100">
        <f t="shared" si="1"/>
        <v>907.2</v>
      </c>
      <c r="G18" s="111" t="s">
        <v>93</v>
      </c>
      <c r="H18" s="101">
        <v>42</v>
      </c>
      <c r="K18" s="2">
        <v>27.22</v>
      </c>
      <c r="L18" s="20">
        <v>5</v>
      </c>
      <c r="M18" s="522">
        <f t="shared" si="2"/>
        <v>136.1</v>
      </c>
      <c r="N18" s="523">
        <v>41969</v>
      </c>
      <c r="O18" s="519">
        <f t="shared" si="3"/>
        <v>136.1</v>
      </c>
      <c r="P18" s="521" t="s">
        <v>144</v>
      </c>
      <c r="Q18" s="253">
        <v>48</v>
      </c>
      <c r="T18" s="2">
        <v>27.22</v>
      </c>
      <c r="U18" s="20">
        <v>32</v>
      </c>
      <c r="V18" s="522">
        <f t="shared" si="4"/>
        <v>871.04</v>
      </c>
      <c r="W18" s="523">
        <v>42025</v>
      </c>
      <c r="X18" s="519">
        <f t="shared" si="5"/>
        <v>871.04</v>
      </c>
      <c r="Y18" s="521" t="s">
        <v>545</v>
      </c>
      <c r="Z18" s="253">
        <v>52</v>
      </c>
    </row>
    <row r="19" spans="1:26" x14ac:dyDescent="0.25">
      <c r="B19" s="2">
        <v>22.68</v>
      </c>
      <c r="C19" s="395">
        <v>40</v>
      </c>
      <c r="D19" s="450">
        <f t="shared" si="0"/>
        <v>907.2</v>
      </c>
      <c r="E19" s="453">
        <v>41942</v>
      </c>
      <c r="F19" s="100">
        <f t="shared" si="1"/>
        <v>907.2</v>
      </c>
      <c r="G19" s="454" t="s">
        <v>101</v>
      </c>
      <c r="H19" s="424">
        <v>48</v>
      </c>
      <c r="K19" s="2">
        <v>27.22</v>
      </c>
      <c r="L19" s="395">
        <v>32</v>
      </c>
      <c r="M19" s="522">
        <f t="shared" si="2"/>
        <v>871.04</v>
      </c>
      <c r="N19" s="525">
        <v>41969</v>
      </c>
      <c r="O19" s="519">
        <f t="shared" si="3"/>
        <v>871.04</v>
      </c>
      <c r="P19" s="526" t="s">
        <v>145</v>
      </c>
      <c r="Q19" s="527">
        <v>48</v>
      </c>
      <c r="T19" s="2">
        <v>27.22</v>
      </c>
      <c r="U19" s="395">
        <v>1</v>
      </c>
      <c r="V19" s="522">
        <f t="shared" si="4"/>
        <v>27.22</v>
      </c>
      <c r="W19" s="525">
        <v>42026</v>
      </c>
      <c r="X19" s="519">
        <f t="shared" si="5"/>
        <v>27.22</v>
      </c>
      <c r="Y19" s="526" t="s">
        <v>556</v>
      </c>
      <c r="Z19" s="527">
        <v>52</v>
      </c>
    </row>
    <row r="20" spans="1:26" x14ac:dyDescent="0.25">
      <c r="B20" s="2">
        <v>22.68</v>
      </c>
      <c r="C20" s="395">
        <v>1</v>
      </c>
      <c r="D20" s="450">
        <f t="shared" si="0"/>
        <v>22.68</v>
      </c>
      <c r="E20" s="453">
        <v>41943</v>
      </c>
      <c r="F20" s="100">
        <f t="shared" si="1"/>
        <v>22.68</v>
      </c>
      <c r="G20" s="454" t="s">
        <v>102</v>
      </c>
      <c r="H20" s="424">
        <v>48</v>
      </c>
      <c r="K20" s="2">
        <v>27.22</v>
      </c>
      <c r="L20" s="395">
        <v>10</v>
      </c>
      <c r="M20" s="450">
        <f t="shared" si="2"/>
        <v>272.2</v>
      </c>
      <c r="N20" s="453">
        <v>41977</v>
      </c>
      <c r="O20" s="100">
        <f t="shared" si="3"/>
        <v>272.2</v>
      </c>
      <c r="P20" s="454" t="s">
        <v>186</v>
      </c>
      <c r="Q20" s="424">
        <v>48</v>
      </c>
      <c r="T20" s="2">
        <v>27.22</v>
      </c>
      <c r="U20" s="395">
        <v>32</v>
      </c>
      <c r="V20" s="522">
        <f t="shared" si="4"/>
        <v>871.04</v>
      </c>
      <c r="W20" s="525">
        <v>42027</v>
      </c>
      <c r="X20" s="519">
        <f t="shared" si="5"/>
        <v>871.04</v>
      </c>
      <c r="Y20" s="526" t="s">
        <v>561</v>
      </c>
      <c r="Z20" s="527">
        <v>52</v>
      </c>
    </row>
    <row r="21" spans="1:26" x14ac:dyDescent="0.25">
      <c r="A21" t="s">
        <v>22</v>
      </c>
      <c r="B21" s="2">
        <v>22.68</v>
      </c>
      <c r="C21" s="20">
        <v>40</v>
      </c>
      <c r="D21" s="544">
        <f t="shared" si="0"/>
        <v>907.2</v>
      </c>
      <c r="E21" s="545">
        <v>41944</v>
      </c>
      <c r="F21" s="546">
        <f t="shared" si="1"/>
        <v>907.2</v>
      </c>
      <c r="G21" s="547" t="s">
        <v>112</v>
      </c>
      <c r="H21" s="548">
        <v>48</v>
      </c>
      <c r="J21" t="s">
        <v>22</v>
      </c>
      <c r="K21" s="2">
        <v>27.22</v>
      </c>
      <c r="L21" s="20">
        <v>32</v>
      </c>
      <c r="M21" s="450">
        <f t="shared" si="2"/>
        <v>871.04</v>
      </c>
      <c r="N21" s="451">
        <v>41978</v>
      </c>
      <c r="O21" s="100">
        <f t="shared" si="3"/>
        <v>871.04</v>
      </c>
      <c r="P21" s="111" t="s">
        <v>188</v>
      </c>
      <c r="Q21" s="101">
        <v>48</v>
      </c>
      <c r="S21" t="s">
        <v>22</v>
      </c>
      <c r="T21" s="2">
        <v>27.22</v>
      </c>
      <c r="U21" s="20">
        <v>20</v>
      </c>
      <c r="V21" s="522">
        <f t="shared" si="4"/>
        <v>544.4</v>
      </c>
      <c r="W21" s="523">
        <v>42030</v>
      </c>
      <c r="X21" s="519">
        <f t="shared" si="5"/>
        <v>544.4</v>
      </c>
      <c r="Y21" s="521" t="s">
        <v>574</v>
      </c>
      <c r="Z21" s="253">
        <v>48</v>
      </c>
    </row>
    <row r="22" spans="1:26" x14ac:dyDescent="0.25">
      <c r="B22" s="2">
        <v>22.68</v>
      </c>
      <c r="C22" s="20">
        <v>40</v>
      </c>
      <c r="D22" s="544">
        <f t="shared" si="0"/>
        <v>907.2</v>
      </c>
      <c r="E22" s="545">
        <v>41957</v>
      </c>
      <c r="F22" s="546">
        <f t="shared" si="1"/>
        <v>907.2</v>
      </c>
      <c r="G22" s="547" t="s">
        <v>125</v>
      </c>
      <c r="H22" s="548">
        <v>48</v>
      </c>
      <c r="K22" s="2">
        <v>27.22</v>
      </c>
      <c r="L22" s="20">
        <v>5</v>
      </c>
      <c r="M22" s="450">
        <f t="shared" si="2"/>
        <v>136.1</v>
      </c>
      <c r="N22" s="451">
        <v>41983</v>
      </c>
      <c r="O22" s="100">
        <f t="shared" si="3"/>
        <v>136.1</v>
      </c>
      <c r="P22" s="111" t="s">
        <v>198</v>
      </c>
      <c r="Q22" s="101">
        <v>48</v>
      </c>
      <c r="T22" s="2">
        <v>27.22</v>
      </c>
      <c r="U22" s="20">
        <v>36</v>
      </c>
      <c r="V22" s="522">
        <f t="shared" si="4"/>
        <v>979.92</v>
      </c>
      <c r="W22" s="523">
        <v>42031</v>
      </c>
      <c r="X22" s="519">
        <f t="shared" si="5"/>
        <v>979.92</v>
      </c>
      <c r="Y22" s="521" t="s">
        <v>576</v>
      </c>
      <c r="Z22" s="253">
        <v>48</v>
      </c>
    </row>
    <row r="23" spans="1:26" x14ac:dyDescent="0.25">
      <c r="B23" s="2">
        <v>22.68</v>
      </c>
      <c r="C23" s="20">
        <v>40</v>
      </c>
      <c r="D23" s="544">
        <f t="shared" si="0"/>
        <v>907.2</v>
      </c>
      <c r="E23" s="545">
        <v>41965</v>
      </c>
      <c r="F23" s="546">
        <f t="shared" si="1"/>
        <v>907.2</v>
      </c>
      <c r="G23" s="547" t="s">
        <v>139</v>
      </c>
      <c r="H23" s="548">
        <v>48</v>
      </c>
      <c r="K23" s="2">
        <v>27.22</v>
      </c>
      <c r="L23" s="20">
        <v>32</v>
      </c>
      <c r="M23" s="450">
        <f t="shared" si="2"/>
        <v>871.04</v>
      </c>
      <c r="N23" s="451">
        <v>41991</v>
      </c>
      <c r="O23" s="100">
        <f t="shared" si="3"/>
        <v>871.04</v>
      </c>
      <c r="P23" s="111" t="s">
        <v>225</v>
      </c>
      <c r="Q23" s="101">
        <v>48</v>
      </c>
      <c r="T23" s="2">
        <v>27.22</v>
      </c>
      <c r="U23" s="20">
        <v>33</v>
      </c>
      <c r="V23" s="522">
        <f t="shared" si="4"/>
        <v>898.26</v>
      </c>
      <c r="W23" s="523">
        <v>42031</v>
      </c>
      <c r="X23" s="519">
        <f t="shared" si="5"/>
        <v>898.26</v>
      </c>
      <c r="Y23" s="521" t="s">
        <v>579</v>
      </c>
      <c r="Z23" s="253">
        <v>48</v>
      </c>
    </row>
    <row r="24" spans="1:26" x14ac:dyDescent="0.25">
      <c r="B24" s="2">
        <v>22.68</v>
      </c>
      <c r="C24" s="20">
        <v>40</v>
      </c>
      <c r="D24" s="544">
        <f t="shared" si="0"/>
        <v>907.2</v>
      </c>
      <c r="E24" s="545">
        <v>41970</v>
      </c>
      <c r="F24" s="546">
        <f t="shared" si="1"/>
        <v>907.2</v>
      </c>
      <c r="G24" s="547" t="s">
        <v>147</v>
      </c>
      <c r="H24" s="548">
        <v>48</v>
      </c>
      <c r="K24" s="2">
        <v>27.22</v>
      </c>
      <c r="L24" s="20">
        <v>20</v>
      </c>
      <c r="M24" s="450">
        <f t="shared" si="2"/>
        <v>544.4</v>
      </c>
      <c r="N24" s="451">
        <v>41997</v>
      </c>
      <c r="O24" s="100">
        <f t="shared" si="3"/>
        <v>544.4</v>
      </c>
      <c r="P24" s="111" t="s">
        <v>244</v>
      </c>
      <c r="Q24" s="101">
        <v>48</v>
      </c>
      <c r="T24" s="2">
        <v>27.22</v>
      </c>
      <c r="U24" s="20">
        <v>36</v>
      </c>
      <c r="V24" s="522">
        <f t="shared" si="4"/>
        <v>979.92</v>
      </c>
      <c r="W24" s="523">
        <v>42034</v>
      </c>
      <c r="X24" s="519">
        <f t="shared" si="5"/>
        <v>979.92</v>
      </c>
      <c r="Y24" s="521" t="s">
        <v>599</v>
      </c>
      <c r="Z24" s="253">
        <v>48</v>
      </c>
    </row>
    <row r="25" spans="1:26" x14ac:dyDescent="0.25">
      <c r="B25" s="2">
        <v>22.68</v>
      </c>
      <c r="C25" s="20">
        <v>40</v>
      </c>
      <c r="D25" s="586">
        <f t="shared" si="0"/>
        <v>907.2</v>
      </c>
      <c r="E25" s="587">
        <v>41975</v>
      </c>
      <c r="F25" s="586">
        <f t="shared" si="1"/>
        <v>907.2</v>
      </c>
      <c r="G25" s="588" t="s">
        <v>179</v>
      </c>
      <c r="H25" s="589">
        <v>48</v>
      </c>
      <c r="K25" s="2">
        <v>27.22</v>
      </c>
      <c r="L25" s="20">
        <v>32</v>
      </c>
      <c r="M25" s="100">
        <f t="shared" si="2"/>
        <v>871.04</v>
      </c>
      <c r="N25" s="197">
        <v>41999</v>
      </c>
      <c r="O25" s="100">
        <f t="shared" si="3"/>
        <v>871.04</v>
      </c>
      <c r="P25" s="111" t="s">
        <v>256</v>
      </c>
      <c r="Q25" s="101">
        <v>48</v>
      </c>
      <c r="T25" s="2">
        <v>27.22</v>
      </c>
      <c r="U25" s="20"/>
      <c r="V25" s="519">
        <f t="shared" si="4"/>
        <v>0</v>
      </c>
      <c r="W25" s="520"/>
      <c r="X25" s="519">
        <f t="shared" si="5"/>
        <v>0</v>
      </c>
      <c r="Y25" s="521"/>
      <c r="Z25" s="253"/>
    </row>
    <row r="26" spans="1:26" x14ac:dyDescent="0.25">
      <c r="B26" s="2">
        <v>22.68</v>
      </c>
      <c r="C26" s="20">
        <v>5</v>
      </c>
      <c r="D26" s="586">
        <f t="shared" si="0"/>
        <v>113.4</v>
      </c>
      <c r="E26" s="587">
        <v>41975</v>
      </c>
      <c r="F26" s="586">
        <f t="shared" si="1"/>
        <v>113.4</v>
      </c>
      <c r="G26" s="588" t="s">
        <v>181</v>
      </c>
      <c r="H26" s="589">
        <v>48</v>
      </c>
      <c r="K26" s="2">
        <v>27.22</v>
      </c>
      <c r="L26" s="20">
        <v>1</v>
      </c>
      <c r="M26" s="100">
        <f t="shared" si="2"/>
        <v>27.22</v>
      </c>
      <c r="N26" s="197">
        <v>42000</v>
      </c>
      <c r="O26" s="100">
        <f t="shared" si="3"/>
        <v>27.22</v>
      </c>
      <c r="P26" s="111" t="s">
        <v>262</v>
      </c>
      <c r="Q26" s="101">
        <v>48</v>
      </c>
      <c r="T26" s="2">
        <v>27.22</v>
      </c>
      <c r="U26" s="20"/>
      <c r="V26" s="519">
        <f t="shared" si="4"/>
        <v>0</v>
      </c>
      <c r="W26" s="520"/>
      <c r="X26" s="519">
        <f t="shared" si="5"/>
        <v>0</v>
      </c>
      <c r="Y26" s="521"/>
      <c r="Z26" s="253"/>
    </row>
    <row r="27" spans="1:26" x14ac:dyDescent="0.25">
      <c r="B27" s="2">
        <v>22.68</v>
      </c>
      <c r="C27" s="20">
        <v>40</v>
      </c>
      <c r="D27" s="586">
        <f t="shared" si="0"/>
        <v>907.2</v>
      </c>
      <c r="E27" s="587">
        <v>41979</v>
      </c>
      <c r="F27" s="586">
        <f t="shared" si="1"/>
        <v>907.2</v>
      </c>
      <c r="G27" s="588" t="s">
        <v>190</v>
      </c>
      <c r="H27" s="589">
        <v>48</v>
      </c>
      <c r="K27" s="2">
        <v>27.22</v>
      </c>
      <c r="L27" s="20">
        <v>32</v>
      </c>
      <c r="M27" s="100">
        <f t="shared" si="2"/>
        <v>871.04</v>
      </c>
      <c r="N27" s="197">
        <v>42002</v>
      </c>
      <c r="O27" s="100">
        <f t="shared" si="3"/>
        <v>871.04</v>
      </c>
      <c r="P27" s="111" t="s">
        <v>265</v>
      </c>
      <c r="Q27" s="101">
        <v>48</v>
      </c>
      <c r="T27" s="2">
        <v>27.22</v>
      </c>
      <c r="U27" s="20"/>
      <c r="V27" s="519">
        <f t="shared" si="4"/>
        <v>0</v>
      </c>
      <c r="W27" s="520"/>
      <c r="X27" s="519">
        <f t="shared" si="5"/>
        <v>0</v>
      </c>
      <c r="Y27" s="521"/>
      <c r="Z27" s="253"/>
    </row>
    <row r="28" spans="1:26" x14ac:dyDescent="0.25">
      <c r="B28" s="2">
        <v>22.68</v>
      </c>
      <c r="C28" s="20">
        <v>40</v>
      </c>
      <c r="D28" s="586">
        <f t="shared" si="0"/>
        <v>907.2</v>
      </c>
      <c r="E28" s="587">
        <v>41984</v>
      </c>
      <c r="F28" s="586">
        <f t="shared" si="1"/>
        <v>907.2</v>
      </c>
      <c r="G28" s="588" t="s">
        <v>200</v>
      </c>
      <c r="H28" s="589">
        <v>48</v>
      </c>
      <c r="K28" s="2">
        <v>27.22</v>
      </c>
      <c r="L28" s="20">
        <v>32</v>
      </c>
      <c r="M28" s="100">
        <f t="shared" si="2"/>
        <v>871.04</v>
      </c>
      <c r="N28" s="197">
        <v>42003</v>
      </c>
      <c r="O28" s="100">
        <f t="shared" si="3"/>
        <v>871.04</v>
      </c>
      <c r="P28" s="111" t="s">
        <v>268</v>
      </c>
      <c r="Q28" s="101">
        <v>48</v>
      </c>
      <c r="T28" s="2">
        <v>27.22</v>
      </c>
      <c r="U28" s="20"/>
      <c r="V28" s="519">
        <f t="shared" si="4"/>
        <v>0</v>
      </c>
      <c r="W28" s="520"/>
      <c r="X28" s="519">
        <f t="shared" si="5"/>
        <v>0</v>
      </c>
      <c r="Y28" s="521"/>
      <c r="Z28" s="253"/>
    </row>
    <row r="29" spans="1:26" x14ac:dyDescent="0.25">
      <c r="B29" s="2">
        <v>22.68</v>
      </c>
      <c r="C29" s="20">
        <v>40</v>
      </c>
      <c r="D29" s="586">
        <f t="shared" si="0"/>
        <v>907.2</v>
      </c>
      <c r="E29" s="587">
        <v>41986</v>
      </c>
      <c r="F29" s="586">
        <f t="shared" si="1"/>
        <v>907.2</v>
      </c>
      <c r="G29" s="588" t="s">
        <v>207</v>
      </c>
      <c r="H29" s="589">
        <v>48</v>
      </c>
      <c r="K29" s="2">
        <v>27.22</v>
      </c>
      <c r="L29" s="20">
        <v>1</v>
      </c>
      <c r="M29" s="100">
        <f t="shared" si="2"/>
        <v>27.22</v>
      </c>
      <c r="N29" s="197">
        <v>42003</v>
      </c>
      <c r="O29" s="100">
        <f t="shared" si="3"/>
        <v>27.22</v>
      </c>
      <c r="P29" s="111" t="s">
        <v>270</v>
      </c>
      <c r="Q29" s="101">
        <v>48</v>
      </c>
      <c r="T29" s="2">
        <v>27.22</v>
      </c>
      <c r="U29" s="20"/>
      <c r="V29" s="519">
        <f t="shared" si="4"/>
        <v>0</v>
      </c>
      <c r="W29" s="520"/>
      <c r="X29" s="519">
        <f t="shared" si="5"/>
        <v>0</v>
      </c>
      <c r="Y29" s="521"/>
      <c r="Z29" s="253"/>
    </row>
    <row r="30" spans="1:26" x14ac:dyDescent="0.25">
      <c r="B30" s="2">
        <v>22.68</v>
      </c>
      <c r="C30" s="20">
        <v>40</v>
      </c>
      <c r="D30" s="586">
        <f t="shared" si="0"/>
        <v>907.2</v>
      </c>
      <c r="E30" s="587">
        <v>41995</v>
      </c>
      <c r="F30" s="586">
        <f t="shared" si="1"/>
        <v>907.2</v>
      </c>
      <c r="G30" s="588" t="s">
        <v>239</v>
      </c>
      <c r="H30" s="589">
        <v>48</v>
      </c>
      <c r="K30" s="2">
        <v>27.22</v>
      </c>
      <c r="L30" s="20">
        <v>32</v>
      </c>
      <c r="M30" s="100">
        <f t="shared" si="2"/>
        <v>871.04</v>
      </c>
      <c r="N30" s="197">
        <v>42003</v>
      </c>
      <c r="O30" s="100">
        <f t="shared" si="3"/>
        <v>871.04</v>
      </c>
      <c r="P30" s="111" t="s">
        <v>271</v>
      </c>
      <c r="Q30" s="101">
        <v>48</v>
      </c>
      <c r="T30" s="2">
        <v>27.22</v>
      </c>
      <c r="U30" s="20"/>
      <c r="V30" s="519">
        <f t="shared" si="4"/>
        <v>0</v>
      </c>
      <c r="W30" s="520"/>
      <c r="X30" s="519">
        <f t="shared" si="5"/>
        <v>0</v>
      </c>
      <c r="Y30" s="521"/>
      <c r="Z30" s="253"/>
    </row>
    <row r="31" spans="1:26" x14ac:dyDescent="0.25">
      <c r="B31" s="2">
        <v>22.68</v>
      </c>
      <c r="C31" s="20">
        <v>1</v>
      </c>
      <c r="D31" s="586">
        <f t="shared" si="0"/>
        <v>22.68</v>
      </c>
      <c r="E31" s="587">
        <v>41996</v>
      </c>
      <c r="F31" s="586">
        <f t="shared" si="1"/>
        <v>22.68</v>
      </c>
      <c r="G31" s="588" t="s">
        <v>243</v>
      </c>
      <c r="H31" s="589">
        <v>48</v>
      </c>
      <c r="K31" s="2">
        <v>27.22</v>
      </c>
      <c r="L31" s="20">
        <v>1</v>
      </c>
      <c r="M31" s="100">
        <f t="shared" si="2"/>
        <v>27.22</v>
      </c>
      <c r="N31" s="197">
        <v>42004</v>
      </c>
      <c r="O31" s="100">
        <f t="shared" si="3"/>
        <v>27.22</v>
      </c>
      <c r="P31" s="111" t="s">
        <v>275</v>
      </c>
      <c r="Q31" s="101">
        <v>48</v>
      </c>
      <c r="T31" s="2">
        <v>27.22</v>
      </c>
      <c r="U31" s="20"/>
      <c r="V31" s="519">
        <f t="shared" si="4"/>
        <v>0</v>
      </c>
      <c r="W31" s="520"/>
      <c r="X31" s="519">
        <f t="shared" si="5"/>
        <v>0</v>
      </c>
      <c r="Y31" s="521"/>
      <c r="Z31" s="253"/>
    </row>
    <row r="32" spans="1:26" x14ac:dyDescent="0.25">
      <c r="B32" s="2">
        <v>22.68</v>
      </c>
      <c r="C32" s="20">
        <v>40</v>
      </c>
      <c r="D32" s="586">
        <f t="shared" si="0"/>
        <v>907.2</v>
      </c>
      <c r="E32" s="587">
        <v>41999</v>
      </c>
      <c r="F32" s="586">
        <f t="shared" si="1"/>
        <v>907.2</v>
      </c>
      <c r="G32" s="588" t="s">
        <v>254</v>
      </c>
      <c r="H32" s="589">
        <v>48</v>
      </c>
      <c r="K32" s="2">
        <v>27.22</v>
      </c>
      <c r="L32" s="20">
        <v>32</v>
      </c>
      <c r="M32" s="100">
        <f t="shared" si="2"/>
        <v>871.04</v>
      </c>
      <c r="N32" s="197">
        <v>42004</v>
      </c>
      <c r="O32" s="100">
        <f t="shared" si="3"/>
        <v>871.04</v>
      </c>
      <c r="P32" s="111" t="s">
        <v>279</v>
      </c>
      <c r="Q32" s="101">
        <v>48</v>
      </c>
      <c r="T32" s="2">
        <v>27.22</v>
      </c>
      <c r="U32" s="20"/>
      <c r="V32" s="519">
        <f t="shared" si="4"/>
        <v>0</v>
      </c>
      <c r="W32" s="520"/>
      <c r="X32" s="519">
        <f t="shared" si="5"/>
        <v>0</v>
      </c>
      <c r="Y32" s="521"/>
      <c r="Z32" s="253"/>
    </row>
    <row r="33" spans="2:26" x14ac:dyDescent="0.25">
      <c r="B33" s="2">
        <v>22.68</v>
      </c>
      <c r="C33" s="20">
        <v>10</v>
      </c>
      <c r="D33" s="586">
        <f t="shared" si="0"/>
        <v>226.8</v>
      </c>
      <c r="E33" s="587">
        <v>42003</v>
      </c>
      <c r="F33" s="586">
        <f t="shared" si="1"/>
        <v>226.8</v>
      </c>
      <c r="G33" s="588" t="s">
        <v>266</v>
      </c>
      <c r="H33" s="589">
        <v>48</v>
      </c>
      <c r="K33" s="2">
        <v>27.22</v>
      </c>
      <c r="L33" s="20">
        <v>1</v>
      </c>
      <c r="M33" s="100">
        <f t="shared" si="2"/>
        <v>27.22</v>
      </c>
      <c r="N33" s="197">
        <v>41996</v>
      </c>
      <c r="O33" s="100">
        <f t="shared" si="3"/>
        <v>27.22</v>
      </c>
      <c r="P33" s="111" t="s">
        <v>613</v>
      </c>
      <c r="Q33" s="101">
        <v>48</v>
      </c>
      <c r="T33" s="2">
        <v>27.22</v>
      </c>
      <c r="U33" s="20"/>
      <c r="V33" s="519">
        <f t="shared" si="4"/>
        <v>0</v>
      </c>
      <c r="W33" s="520"/>
      <c r="X33" s="519">
        <f t="shared" si="5"/>
        <v>0</v>
      </c>
      <c r="Y33" s="521"/>
      <c r="Z33" s="253"/>
    </row>
    <row r="34" spans="2:26" x14ac:dyDescent="0.25">
      <c r="B34" s="2">
        <v>22.68</v>
      </c>
      <c r="C34" s="20">
        <v>18</v>
      </c>
      <c r="D34" s="519">
        <f t="shared" si="0"/>
        <v>408.24</v>
      </c>
      <c r="E34" s="520">
        <v>42014</v>
      </c>
      <c r="F34" s="519">
        <f t="shared" si="1"/>
        <v>408.24</v>
      </c>
      <c r="G34" s="521" t="s">
        <v>484</v>
      </c>
      <c r="H34" s="253">
        <v>48</v>
      </c>
      <c r="K34" s="2">
        <v>27.22</v>
      </c>
      <c r="L34" s="20">
        <v>20</v>
      </c>
      <c r="M34" s="474">
        <f t="shared" si="2"/>
        <v>544.4</v>
      </c>
      <c r="N34" s="475">
        <v>42007</v>
      </c>
      <c r="O34" s="474">
        <f t="shared" si="3"/>
        <v>544.4</v>
      </c>
      <c r="P34" s="476" t="s">
        <v>434</v>
      </c>
      <c r="Q34" s="477">
        <v>48</v>
      </c>
      <c r="T34" s="2">
        <v>27.22</v>
      </c>
      <c r="U34" s="20"/>
      <c r="V34" s="519">
        <f t="shared" si="4"/>
        <v>0</v>
      </c>
      <c r="W34" s="520"/>
      <c r="X34" s="519">
        <f t="shared" si="5"/>
        <v>0</v>
      </c>
      <c r="Y34" s="521"/>
      <c r="Z34" s="253"/>
    </row>
    <row r="35" spans="2:26" x14ac:dyDescent="0.25">
      <c r="B35" s="2">
        <v>22.68</v>
      </c>
      <c r="C35" s="20"/>
      <c r="D35" s="519">
        <f t="shared" si="0"/>
        <v>0</v>
      </c>
      <c r="E35" s="520"/>
      <c r="F35" s="519">
        <f t="shared" si="1"/>
        <v>0</v>
      </c>
      <c r="G35" s="521"/>
      <c r="H35" s="253"/>
      <c r="K35" s="2">
        <v>27.22</v>
      </c>
      <c r="L35" s="20">
        <v>32</v>
      </c>
      <c r="M35" s="474">
        <f t="shared" si="2"/>
        <v>871.04</v>
      </c>
      <c r="N35" s="475">
        <v>42007</v>
      </c>
      <c r="O35" s="474">
        <f t="shared" si="3"/>
        <v>871.04</v>
      </c>
      <c r="P35" s="476" t="s">
        <v>435</v>
      </c>
      <c r="Q35" s="477">
        <v>48</v>
      </c>
      <c r="T35" s="2">
        <v>27.22</v>
      </c>
      <c r="U35" s="20"/>
      <c r="V35" s="285">
        <f t="shared" si="4"/>
        <v>0</v>
      </c>
      <c r="W35" s="288"/>
      <c r="X35" s="285">
        <f t="shared" si="5"/>
        <v>0</v>
      </c>
      <c r="Y35" s="286"/>
      <c r="Z35" s="287"/>
    </row>
    <row r="36" spans="2:26" x14ac:dyDescent="0.25">
      <c r="B36" s="2">
        <v>22.68</v>
      </c>
      <c r="C36" s="20"/>
      <c r="D36" s="519">
        <f t="shared" si="0"/>
        <v>0</v>
      </c>
      <c r="E36" s="520"/>
      <c r="F36" s="519">
        <f t="shared" si="1"/>
        <v>0</v>
      </c>
      <c r="G36" s="521"/>
      <c r="H36" s="253"/>
      <c r="K36" s="2">
        <v>27.22</v>
      </c>
      <c r="L36" s="20">
        <v>32</v>
      </c>
      <c r="M36" s="474">
        <f t="shared" si="2"/>
        <v>871.04</v>
      </c>
      <c r="N36" s="475">
        <v>42009</v>
      </c>
      <c r="O36" s="474">
        <f t="shared" si="3"/>
        <v>871.04</v>
      </c>
      <c r="P36" s="476" t="s">
        <v>451</v>
      </c>
      <c r="Q36" s="477">
        <v>48</v>
      </c>
      <c r="T36" s="2">
        <v>27.22</v>
      </c>
      <c r="U36" s="20"/>
      <c r="V36" s="285">
        <f t="shared" si="4"/>
        <v>0</v>
      </c>
      <c r="W36" s="288"/>
      <c r="X36" s="285">
        <f t="shared" si="5"/>
        <v>0</v>
      </c>
      <c r="Y36" s="286"/>
      <c r="Z36" s="287"/>
    </row>
    <row r="37" spans="2:26" x14ac:dyDescent="0.25">
      <c r="B37" s="2">
        <v>22.68</v>
      </c>
      <c r="C37" s="20"/>
      <c r="D37" s="519">
        <f t="shared" si="0"/>
        <v>0</v>
      </c>
      <c r="E37" s="520"/>
      <c r="F37" s="519">
        <f t="shared" si="1"/>
        <v>0</v>
      </c>
      <c r="G37" s="521"/>
      <c r="H37" s="253"/>
      <c r="K37" s="2">
        <v>27.22</v>
      </c>
      <c r="L37" s="20">
        <v>4</v>
      </c>
      <c r="M37" s="474">
        <f t="shared" si="2"/>
        <v>108.88</v>
      </c>
      <c r="N37" s="475">
        <v>42013</v>
      </c>
      <c r="O37" s="474">
        <f t="shared" si="3"/>
        <v>108.88</v>
      </c>
      <c r="P37" s="476" t="s">
        <v>475</v>
      </c>
      <c r="Q37" s="477">
        <v>48</v>
      </c>
      <c r="T37" s="2">
        <v>27.22</v>
      </c>
      <c r="U37" s="20"/>
      <c r="V37" s="285">
        <f t="shared" si="4"/>
        <v>0</v>
      </c>
      <c r="W37" s="288"/>
      <c r="X37" s="285">
        <f t="shared" si="5"/>
        <v>0</v>
      </c>
      <c r="Y37" s="286"/>
      <c r="Z37" s="287"/>
    </row>
    <row r="38" spans="2:26" x14ac:dyDescent="0.25">
      <c r="B38" s="2">
        <v>22.68</v>
      </c>
      <c r="C38" s="20"/>
      <c r="D38" s="519">
        <f t="shared" si="0"/>
        <v>0</v>
      </c>
      <c r="E38" s="520"/>
      <c r="F38" s="519">
        <f t="shared" si="1"/>
        <v>0</v>
      </c>
      <c r="G38" s="521"/>
      <c r="H38" s="253"/>
      <c r="K38" s="2">
        <v>27.22</v>
      </c>
      <c r="L38" s="20">
        <v>28</v>
      </c>
      <c r="M38" s="474">
        <f t="shared" si="2"/>
        <v>762.16</v>
      </c>
      <c r="N38" s="475">
        <v>42013</v>
      </c>
      <c r="O38" s="474">
        <f t="shared" si="3"/>
        <v>762.16</v>
      </c>
      <c r="P38" s="476" t="s">
        <v>477</v>
      </c>
      <c r="Q38" s="477">
        <v>48</v>
      </c>
      <c r="T38" s="2">
        <v>27.22</v>
      </c>
      <c r="U38" s="20"/>
      <c r="V38" s="285">
        <f t="shared" si="4"/>
        <v>0</v>
      </c>
      <c r="W38" s="288"/>
      <c r="X38" s="285">
        <f t="shared" si="5"/>
        <v>0</v>
      </c>
      <c r="Y38" s="286"/>
      <c r="Z38" s="287"/>
    </row>
    <row r="39" spans="2:26" x14ac:dyDescent="0.25">
      <c r="B39" s="2">
        <v>22.68</v>
      </c>
      <c r="C39" s="20"/>
      <c r="D39" s="519">
        <f t="shared" si="0"/>
        <v>0</v>
      </c>
      <c r="E39" s="520"/>
      <c r="F39" s="519">
        <f t="shared" si="1"/>
        <v>0</v>
      </c>
      <c r="G39" s="521"/>
      <c r="H39" s="253"/>
      <c r="K39" s="2">
        <v>27.22</v>
      </c>
      <c r="L39" s="20">
        <v>10</v>
      </c>
      <c r="M39" s="474">
        <f t="shared" si="2"/>
        <v>272.2</v>
      </c>
      <c r="N39" s="475">
        <v>42014</v>
      </c>
      <c r="O39" s="474">
        <f t="shared" si="3"/>
        <v>272.2</v>
      </c>
      <c r="P39" s="476" t="s">
        <v>482</v>
      </c>
      <c r="Q39" s="477">
        <v>48</v>
      </c>
      <c r="T39" s="2">
        <v>27.22</v>
      </c>
      <c r="U39" s="20"/>
      <c r="V39" s="285">
        <f t="shared" si="4"/>
        <v>0</v>
      </c>
      <c r="W39" s="288"/>
      <c r="X39" s="285">
        <f t="shared" si="5"/>
        <v>0</v>
      </c>
      <c r="Y39" s="286"/>
      <c r="Z39" s="287"/>
    </row>
    <row r="40" spans="2:26" x14ac:dyDescent="0.25">
      <c r="B40" s="2">
        <v>22.68</v>
      </c>
      <c r="C40" s="20"/>
      <c r="D40" s="519">
        <f t="shared" si="0"/>
        <v>0</v>
      </c>
      <c r="E40" s="520"/>
      <c r="F40" s="519">
        <f t="shared" si="1"/>
        <v>0</v>
      </c>
      <c r="G40" s="521"/>
      <c r="H40" s="253"/>
      <c r="K40" s="2">
        <v>27.22</v>
      </c>
      <c r="L40" s="20"/>
      <c r="M40" s="474">
        <f t="shared" si="2"/>
        <v>0</v>
      </c>
      <c r="N40" s="475"/>
      <c r="O40" s="474">
        <f t="shared" si="3"/>
        <v>0</v>
      </c>
      <c r="P40" s="476"/>
      <c r="Q40" s="477"/>
      <c r="T40" s="2">
        <v>27.22</v>
      </c>
      <c r="U40" s="20"/>
      <c r="V40" s="285">
        <f t="shared" si="4"/>
        <v>0</v>
      </c>
      <c r="W40" s="288"/>
      <c r="X40" s="285">
        <f t="shared" si="5"/>
        <v>0</v>
      </c>
      <c r="Y40" s="286"/>
      <c r="Z40" s="287"/>
    </row>
    <row r="41" spans="2:26" x14ac:dyDescent="0.25">
      <c r="B41" s="2">
        <v>22.68</v>
      </c>
      <c r="C41" s="20"/>
      <c r="D41" s="519">
        <f t="shared" si="0"/>
        <v>0</v>
      </c>
      <c r="E41" s="520"/>
      <c r="F41" s="519">
        <f t="shared" si="1"/>
        <v>0</v>
      </c>
      <c r="G41" s="521"/>
      <c r="H41" s="253"/>
      <c r="K41" s="2">
        <v>27.22</v>
      </c>
      <c r="L41" s="20"/>
      <c r="M41" s="474">
        <f t="shared" si="2"/>
        <v>0</v>
      </c>
      <c r="N41" s="475"/>
      <c r="O41" s="474">
        <f t="shared" si="3"/>
        <v>0</v>
      </c>
      <c r="P41" s="476"/>
      <c r="Q41" s="477"/>
      <c r="T41" s="2">
        <v>27.22</v>
      </c>
      <c r="U41" s="20"/>
      <c r="V41" s="285">
        <f t="shared" si="4"/>
        <v>0</v>
      </c>
      <c r="W41" s="288"/>
      <c r="X41" s="285">
        <f t="shared" si="5"/>
        <v>0</v>
      </c>
      <c r="Y41" s="286"/>
      <c r="Z41" s="287"/>
    </row>
    <row r="42" spans="2:26" x14ac:dyDescent="0.25">
      <c r="B42" s="2">
        <v>22.68</v>
      </c>
      <c r="C42" s="20"/>
      <c r="D42" s="519">
        <f t="shared" si="0"/>
        <v>0</v>
      </c>
      <c r="E42" s="520"/>
      <c r="F42" s="519">
        <f t="shared" si="1"/>
        <v>0</v>
      </c>
      <c r="G42" s="521"/>
      <c r="H42" s="253"/>
      <c r="K42" s="2">
        <v>27.22</v>
      </c>
      <c r="L42" s="20">
        <v>6</v>
      </c>
      <c r="M42" s="474">
        <f t="shared" si="2"/>
        <v>163.32</v>
      </c>
      <c r="N42" s="475"/>
      <c r="O42" s="474">
        <f t="shared" si="3"/>
        <v>163.32</v>
      </c>
      <c r="P42" s="476"/>
      <c r="Q42" s="477"/>
      <c r="T42" s="2">
        <v>27.22</v>
      </c>
      <c r="U42" s="20"/>
      <c r="V42" s="285">
        <f t="shared" si="4"/>
        <v>0</v>
      </c>
      <c r="W42" s="288"/>
      <c r="X42" s="285">
        <f t="shared" si="5"/>
        <v>0</v>
      </c>
      <c r="Y42" s="286"/>
      <c r="Z42" s="287"/>
    </row>
    <row r="43" spans="2:26" x14ac:dyDescent="0.25">
      <c r="B43" s="2">
        <v>22.68</v>
      </c>
      <c r="C43" s="20"/>
      <c r="D43" s="519">
        <f t="shared" si="0"/>
        <v>0</v>
      </c>
      <c r="E43" s="520"/>
      <c r="F43" s="519">
        <f t="shared" si="1"/>
        <v>0</v>
      </c>
      <c r="G43" s="521"/>
      <c r="H43" s="253"/>
      <c r="K43" s="2">
        <v>27.22</v>
      </c>
      <c r="L43" s="20"/>
      <c r="M43" s="474">
        <f t="shared" si="2"/>
        <v>0</v>
      </c>
      <c r="N43" s="475"/>
      <c r="O43" s="474">
        <f t="shared" si="3"/>
        <v>0</v>
      </c>
      <c r="P43" s="476"/>
      <c r="Q43" s="477"/>
      <c r="T43" s="2">
        <v>27.22</v>
      </c>
      <c r="U43" s="20"/>
      <c r="V43" s="285">
        <f t="shared" si="4"/>
        <v>0</v>
      </c>
      <c r="W43" s="288"/>
      <c r="X43" s="285">
        <f t="shared" si="5"/>
        <v>0</v>
      </c>
      <c r="Y43" s="286"/>
      <c r="Z43" s="287"/>
    </row>
    <row r="44" spans="2:26" x14ac:dyDescent="0.25">
      <c r="B44" s="2">
        <v>22.68</v>
      </c>
      <c r="C44" s="20"/>
      <c r="D44" s="519">
        <f t="shared" si="0"/>
        <v>0</v>
      </c>
      <c r="E44" s="520"/>
      <c r="F44" s="519">
        <f t="shared" si="1"/>
        <v>0</v>
      </c>
      <c r="G44" s="521"/>
      <c r="H44" s="253"/>
      <c r="K44" s="2">
        <v>27.22</v>
      </c>
      <c r="L44" s="20"/>
      <c r="M44" s="474">
        <f t="shared" si="2"/>
        <v>0</v>
      </c>
      <c r="N44" s="475"/>
      <c r="O44" s="474">
        <f t="shared" si="3"/>
        <v>0</v>
      </c>
      <c r="P44" s="476"/>
      <c r="Q44" s="477"/>
      <c r="T44" s="2">
        <v>27.22</v>
      </c>
      <c r="U44" s="20"/>
      <c r="V44" s="285">
        <f t="shared" si="4"/>
        <v>0</v>
      </c>
      <c r="W44" s="288"/>
      <c r="X44" s="285">
        <f t="shared" si="5"/>
        <v>0</v>
      </c>
      <c r="Y44" s="286"/>
      <c r="Z44" s="287"/>
    </row>
    <row r="45" spans="2:26" x14ac:dyDescent="0.25">
      <c r="B45" s="2">
        <v>22.68</v>
      </c>
      <c r="C45" s="20"/>
      <c r="D45" s="519">
        <f t="shared" si="0"/>
        <v>0</v>
      </c>
      <c r="E45" s="520"/>
      <c r="F45" s="519">
        <f t="shared" si="1"/>
        <v>0</v>
      </c>
      <c r="G45" s="521"/>
      <c r="H45" s="253"/>
      <c r="K45" s="2">
        <v>27.22</v>
      </c>
      <c r="L45" s="20"/>
      <c r="M45" s="474">
        <f t="shared" si="2"/>
        <v>0</v>
      </c>
      <c r="N45" s="475"/>
      <c r="O45" s="474">
        <f t="shared" si="3"/>
        <v>0</v>
      </c>
      <c r="P45" s="476"/>
      <c r="Q45" s="477"/>
      <c r="T45" s="2">
        <v>27.22</v>
      </c>
      <c r="U45" s="20"/>
      <c r="V45" s="285">
        <f t="shared" si="4"/>
        <v>0</v>
      </c>
      <c r="W45" s="288"/>
      <c r="X45" s="285">
        <f t="shared" si="5"/>
        <v>0</v>
      </c>
      <c r="Y45" s="286"/>
      <c r="Z45" s="287"/>
    </row>
    <row r="46" spans="2:26" x14ac:dyDescent="0.25">
      <c r="B46" s="2">
        <v>22.68</v>
      </c>
      <c r="C46" s="20"/>
      <c r="D46" s="519">
        <f t="shared" si="0"/>
        <v>0</v>
      </c>
      <c r="E46" s="520"/>
      <c r="F46" s="519">
        <f t="shared" si="1"/>
        <v>0</v>
      </c>
      <c r="G46" s="521"/>
      <c r="H46" s="253"/>
      <c r="K46" s="2">
        <v>27.22</v>
      </c>
      <c r="L46" s="20"/>
      <c r="M46" s="474">
        <f t="shared" si="2"/>
        <v>0</v>
      </c>
      <c r="N46" s="475"/>
      <c r="O46" s="474">
        <f t="shared" si="3"/>
        <v>0</v>
      </c>
      <c r="P46" s="476"/>
      <c r="Q46" s="477"/>
      <c r="T46" s="2">
        <v>27.22</v>
      </c>
      <c r="U46" s="20"/>
      <c r="V46" s="285">
        <f t="shared" si="4"/>
        <v>0</v>
      </c>
      <c r="W46" s="288"/>
      <c r="X46" s="285">
        <f t="shared" si="5"/>
        <v>0</v>
      </c>
      <c r="Y46" s="286"/>
      <c r="Z46" s="287"/>
    </row>
    <row r="47" spans="2:26" x14ac:dyDescent="0.25">
      <c r="B47" s="2">
        <v>22.68</v>
      </c>
      <c r="C47" s="20"/>
      <c r="D47" s="519">
        <f t="shared" si="0"/>
        <v>0</v>
      </c>
      <c r="E47" s="520"/>
      <c r="F47" s="519">
        <f t="shared" si="1"/>
        <v>0</v>
      </c>
      <c r="G47" s="521"/>
      <c r="H47" s="253"/>
      <c r="K47" s="2">
        <v>27.22</v>
      </c>
      <c r="L47" s="20"/>
      <c r="M47" s="474">
        <f t="shared" si="2"/>
        <v>0</v>
      </c>
      <c r="N47" s="475"/>
      <c r="O47" s="474">
        <f t="shared" si="3"/>
        <v>0</v>
      </c>
      <c r="P47" s="476"/>
      <c r="Q47" s="477"/>
      <c r="T47" s="2">
        <v>27.22</v>
      </c>
      <c r="U47" s="20"/>
      <c r="V47" s="285">
        <f t="shared" si="4"/>
        <v>0</v>
      </c>
      <c r="W47" s="288"/>
      <c r="X47" s="285">
        <f t="shared" si="5"/>
        <v>0</v>
      </c>
      <c r="Y47" s="286"/>
      <c r="Z47" s="287"/>
    </row>
    <row r="48" spans="2:26" x14ac:dyDescent="0.25">
      <c r="B48" s="2">
        <v>22.68</v>
      </c>
      <c r="C48" s="20"/>
      <c r="D48" s="519">
        <f t="shared" si="0"/>
        <v>0</v>
      </c>
      <c r="E48" s="520"/>
      <c r="F48" s="519">
        <f t="shared" si="1"/>
        <v>0</v>
      </c>
      <c r="G48" s="521"/>
      <c r="H48" s="253"/>
      <c r="K48" s="2">
        <v>27.22</v>
      </c>
      <c r="L48" s="20"/>
      <c r="M48" s="474">
        <f t="shared" si="2"/>
        <v>0</v>
      </c>
      <c r="N48" s="475"/>
      <c r="O48" s="474">
        <f t="shared" si="3"/>
        <v>0</v>
      </c>
      <c r="P48" s="476"/>
      <c r="Q48" s="477"/>
      <c r="T48" s="2">
        <v>27.22</v>
      </c>
      <c r="U48" s="20"/>
      <c r="V48" s="285">
        <f t="shared" si="4"/>
        <v>0</v>
      </c>
      <c r="W48" s="288"/>
      <c r="X48" s="285">
        <f t="shared" si="5"/>
        <v>0</v>
      </c>
      <c r="Y48" s="286"/>
      <c r="Z48" s="287"/>
    </row>
    <row r="49" spans="1:26" x14ac:dyDescent="0.25">
      <c r="B49" s="2">
        <v>22.68</v>
      </c>
      <c r="C49" s="20"/>
      <c r="D49" s="519">
        <f t="shared" si="0"/>
        <v>0</v>
      </c>
      <c r="E49" s="520"/>
      <c r="F49" s="519">
        <f t="shared" si="1"/>
        <v>0</v>
      </c>
      <c r="G49" s="521"/>
      <c r="H49" s="253"/>
      <c r="K49" s="2">
        <v>27.22</v>
      </c>
      <c r="L49" s="20"/>
      <c r="M49" s="474">
        <f t="shared" si="2"/>
        <v>0</v>
      </c>
      <c r="N49" s="475"/>
      <c r="O49" s="474">
        <f t="shared" si="3"/>
        <v>0</v>
      </c>
      <c r="P49" s="476"/>
      <c r="Q49" s="477"/>
      <c r="T49" s="2">
        <v>27.22</v>
      </c>
      <c r="U49" s="20"/>
      <c r="V49" s="285">
        <f t="shared" si="4"/>
        <v>0</v>
      </c>
      <c r="W49" s="288"/>
      <c r="X49" s="285">
        <f t="shared" si="5"/>
        <v>0</v>
      </c>
      <c r="Y49" s="286"/>
      <c r="Z49" s="287"/>
    </row>
    <row r="50" spans="1:26" x14ac:dyDescent="0.25">
      <c r="B50" s="2">
        <v>22.68</v>
      </c>
      <c r="C50" s="20"/>
      <c r="D50" s="519">
        <f t="shared" si="0"/>
        <v>0</v>
      </c>
      <c r="E50" s="520"/>
      <c r="F50" s="519">
        <f t="shared" si="1"/>
        <v>0</v>
      </c>
      <c r="G50" s="521"/>
      <c r="H50" s="253"/>
      <c r="K50" s="2">
        <v>27.22</v>
      </c>
      <c r="L50" s="20"/>
      <c r="M50" s="474">
        <f t="shared" si="2"/>
        <v>0</v>
      </c>
      <c r="N50" s="475"/>
      <c r="O50" s="474">
        <f t="shared" si="3"/>
        <v>0</v>
      </c>
      <c r="P50" s="476"/>
      <c r="Q50" s="477"/>
      <c r="T50" s="2">
        <v>27.22</v>
      </c>
      <c r="U50" s="20"/>
      <c r="V50" s="285">
        <f t="shared" si="4"/>
        <v>0</v>
      </c>
      <c r="W50" s="288"/>
      <c r="X50" s="285">
        <f t="shared" si="5"/>
        <v>0</v>
      </c>
      <c r="Y50" s="286"/>
      <c r="Z50" s="287"/>
    </row>
    <row r="51" spans="1:26" x14ac:dyDescent="0.25">
      <c r="B51" s="2">
        <v>22.68</v>
      </c>
      <c r="C51" s="20"/>
      <c r="D51" s="519">
        <f t="shared" si="0"/>
        <v>0</v>
      </c>
      <c r="E51" s="520"/>
      <c r="F51" s="519">
        <f t="shared" si="1"/>
        <v>0</v>
      </c>
      <c r="G51" s="521"/>
      <c r="H51" s="253"/>
      <c r="K51" s="2">
        <v>27.22</v>
      </c>
      <c r="L51" s="20"/>
      <c r="M51" s="474">
        <f t="shared" si="2"/>
        <v>0</v>
      </c>
      <c r="N51" s="475"/>
      <c r="O51" s="474">
        <f t="shared" si="3"/>
        <v>0</v>
      </c>
      <c r="P51" s="476"/>
      <c r="Q51" s="477"/>
      <c r="T51" s="2">
        <v>27.22</v>
      </c>
      <c r="U51" s="20"/>
      <c r="V51" s="285">
        <f t="shared" si="4"/>
        <v>0</v>
      </c>
      <c r="W51" s="288"/>
      <c r="X51" s="285">
        <f t="shared" si="5"/>
        <v>0</v>
      </c>
      <c r="Y51" s="286"/>
      <c r="Z51" s="287"/>
    </row>
    <row r="52" spans="1:26" x14ac:dyDescent="0.25">
      <c r="B52" s="2">
        <v>22.68</v>
      </c>
      <c r="C52" s="20"/>
      <c r="D52" s="519">
        <f t="shared" si="0"/>
        <v>0</v>
      </c>
      <c r="E52" s="520"/>
      <c r="F52" s="519">
        <f t="shared" si="1"/>
        <v>0</v>
      </c>
      <c r="G52" s="521"/>
      <c r="H52" s="253"/>
      <c r="K52" s="2">
        <v>27.22</v>
      </c>
      <c r="L52" s="20"/>
      <c r="M52" s="474">
        <f t="shared" si="2"/>
        <v>0</v>
      </c>
      <c r="N52" s="475"/>
      <c r="O52" s="474">
        <f t="shared" si="3"/>
        <v>0</v>
      </c>
      <c r="P52" s="476"/>
      <c r="Q52" s="477"/>
      <c r="T52" s="2">
        <v>27.22</v>
      </c>
      <c r="U52" s="20"/>
      <c r="V52" s="285">
        <f t="shared" si="4"/>
        <v>0</v>
      </c>
      <c r="W52" s="288"/>
      <c r="X52" s="285">
        <f t="shared" si="5"/>
        <v>0</v>
      </c>
      <c r="Y52" s="286"/>
      <c r="Z52" s="287"/>
    </row>
    <row r="53" spans="1:26" x14ac:dyDescent="0.25">
      <c r="B53" s="2">
        <v>22.68</v>
      </c>
      <c r="C53" s="20"/>
      <c r="D53" s="519">
        <f t="shared" si="0"/>
        <v>0</v>
      </c>
      <c r="E53" s="520"/>
      <c r="F53" s="519">
        <f t="shared" si="1"/>
        <v>0</v>
      </c>
      <c r="G53" s="521"/>
      <c r="H53" s="253"/>
      <c r="K53" s="2">
        <v>27.22</v>
      </c>
      <c r="L53" s="20"/>
      <c r="M53" s="474">
        <f t="shared" si="2"/>
        <v>0</v>
      </c>
      <c r="N53" s="475"/>
      <c r="O53" s="474">
        <f t="shared" si="3"/>
        <v>0</v>
      </c>
      <c r="P53" s="476"/>
      <c r="Q53" s="477"/>
      <c r="T53" s="2">
        <v>27.22</v>
      </c>
      <c r="U53" s="20"/>
      <c r="V53" s="285">
        <f t="shared" si="4"/>
        <v>0</v>
      </c>
      <c r="W53" s="288"/>
      <c r="X53" s="285">
        <f t="shared" si="5"/>
        <v>0</v>
      </c>
      <c r="Y53" s="286"/>
      <c r="Z53" s="287"/>
    </row>
    <row r="54" spans="1:26" x14ac:dyDescent="0.25">
      <c r="B54" s="2">
        <v>22.68</v>
      </c>
      <c r="C54" s="20"/>
      <c r="D54" s="519">
        <f t="shared" si="0"/>
        <v>0</v>
      </c>
      <c r="E54" s="520"/>
      <c r="F54" s="519">
        <f t="shared" si="1"/>
        <v>0</v>
      </c>
      <c r="G54" s="521"/>
      <c r="H54" s="253"/>
      <c r="K54" s="2">
        <v>27.22</v>
      </c>
      <c r="L54" s="20"/>
      <c r="M54" s="474">
        <f t="shared" si="2"/>
        <v>0</v>
      </c>
      <c r="N54" s="475"/>
      <c r="O54" s="474">
        <f t="shared" si="3"/>
        <v>0</v>
      </c>
      <c r="P54" s="476"/>
      <c r="Q54" s="477"/>
      <c r="T54" s="2">
        <v>27.22</v>
      </c>
      <c r="U54" s="20"/>
      <c r="V54" s="285">
        <f t="shared" si="4"/>
        <v>0</v>
      </c>
      <c r="W54" s="288"/>
      <c r="X54" s="285">
        <f t="shared" si="5"/>
        <v>0</v>
      </c>
      <c r="Y54" s="286"/>
      <c r="Z54" s="287"/>
    </row>
    <row r="55" spans="1:26" x14ac:dyDescent="0.25">
      <c r="B55" s="2">
        <v>22.68</v>
      </c>
      <c r="C55" s="20"/>
      <c r="D55" s="519">
        <f t="shared" si="0"/>
        <v>0</v>
      </c>
      <c r="E55" s="520"/>
      <c r="F55" s="519">
        <f t="shared" si="1"/>
        <v>0</v>
      </c>
      <c r="G55" s="521"/>
      <c r="H55" s="253"/>
      <c r="K55" s="2">
        <v>27.22</v>
      </c>
      <c r="L55" s="20"/>
      <c r="M55" s="474">
        <f t="shared" si="2"/>
        <v>0</v>
      </c>
      <c r="N55" s="475"/>
      <c r="O55" s="474">
        <f t="shared" si="3"/>
        <v>0</v>
      </c>
      <c r="P55" s="476"/>
      <c r="Q55" s="477"/>
      <c r="T55" s="2">
        <v>27.22</v>
      </c>
      <c r="U55" s="20"/>
      <c r="V55" s="285">
        <f t="shared" si="4"/>
        <v>0</v>
      </c>
      <c r="W55" s="288"/>
      <c r="X55" s="285">
        <f t="shared" si="5"/>
        <v>0</v>
      </c>
      <c r="Y55" s="286"/>
      <c r="Z55" s="287"/>
    </row>
    <row r="56" spans="1:26" x14ac:dyDescent="0.25">
      <c r="B56" s="2">
        <v>22.68</v>
      </c>
      <c r="C56" s="20"/>
      <c r="D56" s="519">
        <f t="shared" si="0"/>
        <v>0</v>
      </c>
      <c r="E56" s="520"/>
      <c r="F56" s="519">
        <f t="shared" si="1"/>
        <v>0</v>
      </c>
      <c r="G56" s="521"/>
      <c r="H56" s="253"/>
      <c r="K56" s="2">
        <v>27.22</v>
      </c>
      <c r="L56" s="20"/>
      <c r="M56" s="474">
        <f t="shared" si="2"/>
        <v>0</v>
      </c>
      <c r="N56" s="475"/>
      <c r="O56" s="474">
        <f t="shared" si="3"/>
        <v>0</v>
      </c>
      <c r="P56" s="476"/>
      <c r="Q56" s="477"/>
      <c r="T56" s="2">
        <v>27.22</v>
      </c>
      <c r="U56" s="20"/>
      <c r="V56" s="285">
        <f t="shared" si="4"/>
        <v>0</v>
      </c>
      <c r="W56" s="288"/>
      <c r="X56" s="285">
        <f t="shared" si="5"/>
        <v>0</v>
      </c>
      <c r="Y56" s="286"/>
      <c r="Z56" s="287"/>
    </row>
    <row r="57" spans="1:26" x14ac:dyDescent="0.25">
      <c r="B57" s="2">
        <v>22.68</v>
      </c>
      <c r="C57" s="20"/>
      <c r="D57" s="519">
        <f t="shared" si="0"/>
        <v>0</v>
      </c>
      <c r="E57" s="520"/>
      <c r="F57" s="519">
        <f t="shared" si="1"/>
        <v>0</v>
      </c>
      <c r="G57" s="521"/>
      <c r="H57" s="253"/>
      <c r="K57" s="2">
        <v>27.22</v>
      </c>
      <c r="L57" s="20"/>
      <c r="M57" s="474">
        <f t="shared" si="2"/>
        <v>0</v>
      </c>
      <c r="N57" s="475"/>
      <c r="O57" s="474">
        <f t="shared" si="3"/>
        <v>0</v>
      </c>
      <c r="P57" s="476"/>
      <c r="Q57" s="477"/>
      <c r="T57" s="2">
        <v>27.22</v>
      </c>
      <c r="U57" s="20"/>
      <c r="V57" s="285">
        <f t="shared" si="4"/>
        <v>0</v>
      </c>
      <c r="W57" s="288"/>
      <c r="X57" s="285">
        <f t="shared" si="5"/>
        <v>0</v>
      </c>
      <c r="Y57" s="286"/>
      <c r="Z57" s="287"/>
    </row>
    <row r="58" spans="1:26" x14ac:dyDescent="0.25">
      <c r="B58" s="2">
        <v>22.68</v>
      </c>
      <c r="C58" s="20"/>
      <c r="D58" s="519">
        <f t="shared" si="0"/>
        <v>0</v>
      </c>
      <c r="E58" s="653"/>
      <c r="F58" s="519">
        <f t="shared" si="1"/>
        <v>0</v>
      </c>
      <c r="G58" s="654"/>
      <c r="H58" s="527"/>
      <c r="K58" s="2">
        <v>27.22</v>
      </c>
      <c r="L58" s="20"/>
      <c r="M58" s="474">
        <f t="shared" si="2"/>
        <v>0</v>
      </c>
      <c r="N58" s="624"/>
      <c r="O58" s="474">
        <f t="shared" si="3"/>
        <v>0</v>
      </c>
      <c r="P58" s="625"/>
      <c r="Q58" s="626"/>
      <c r="T58" s="2">
        <v>27.22</v>
      </c>
      <c r="U58" s="20"/>
      <c r="V58" s="285">
        <f t="shared" si="4"/>
        <v>0</v>
      </c>
      <c r="W58" s="464"/>
      <c r="X58" s="285">
        <f t="shared" si="5"/>
        <v>0</v>
      </c>
      <c r="Y58" s="465"/>
      <c r="Z58" s="463"/>
    </row>
    <row r="59" spans="1:26" ht="15.75" thickBot="1" x14ac:dyDescent="0.3">
      <c r="A59" s="271"/>
      <c r="B59" s="2">
        <v>22.68</v>
      </c>
      <c r="C59" s="20"/>
      <c r="D59" s="546">
        <f t="shared" si="0"/>
        <v>0</v>
      </c>
      <c r="E59" s="549"/>
      <c r="F59" s="546">
        <f t="shared" si="1"/>
        <v>0</v>
      </c>
      <c r="G59" s="550"/>
      <c r="H59" s="551"/>
      <c r="J59" s="271"/>
      <c r="K59" s="2">
        <v>27.22</v>
      </c>
      <c r="L59" s="20"/>
      <c r="M59" s="474">
        <f t="shared" si="2"/>
        <v>0</v>
      </c>
      <c r="N59" s="624"/>
      <c r="O59" s="474">
        <f t="shared" si="3"/>
        <v>0</v>
      </c>
      <c r="P59" s="625"/>
      <c r="Q59" s="626"/>
      <c r="S59" s="271"/>
      <c r="T59" s="2">
        <v>27.22</v>
      </c>
      <c r="U59" s="20"/>
      <c r="V59" s="285">
        <f t="shared" si="4"/>
        <v>0</v>
      </c>
      <c r="W59" s="464"/>
      <c r="X59" s="285">
        <f t="shared" si="5"/>
        <v>0</v>
      </c>
      <c r="Y59" s="465"/>
      <c r="Z59" s="463"/>
    </row>
    <row r="60" spans="1:26" ht="15.75" thickTop="1" x14ac:dyDescent="0.25">
      <c r="A60">
        <f>SUM(A58:A59)</f>
        <v>0</v>
      </c>
      <c r="B60" s="2">
        <v>22.68</v>
      </c>
      <c r="C60" s="20"/>
      <c r="D60" s="546">
        <f t="shared" si="0"/>
        <v>0</v>
      </c>
      <c r="E60" s="549"/>
      <c r="F60" s="546">
        <f t="shared" si="1"/>
        <v>0</v>
      </c>
      <c r="G60" s="550"/>
      <c r="H60" s="551"/>
      <c r="J60">
        <f>SUM(J58:J59)</f>
        <v>0</v>
      </c>
      <c r="K60" s="2">
        <v>27.22</v>
      </c>
      <c r="L60" s="20"/>
      <c r="M60" s="474">
        <f t="shared" si="2"/>
        <v>0</v>
      </c>
      <c r="N60" s="624"/>
      <c r="O60" s="474">
        <f t="shared" si="3"/>
        <v>0</v>
      </c>
      <c r="P60" s="625"/>
      <c r="Q60" s="626"/>
      <c r="S60">
        <f>SUM(S58:S59)</f>
        <v>0</v>
      </c>
      <c r="T60" s="2">
        <v>27.22</v>
      </c>
      <c r="U60" s="20"/>
      <c r="V60" s="285">
        <f t="shared" si="4"/>
        <v>0</v>
      </c>
      <c r="W60" s="464"/>
      <c r="X60" s="285">
        <f t="shared" si="5"/>
        <v>0</v>
      </c>
      <c r="Y60" s="465"/>
      <c r="Z60" s="463"/>
    </row>
    <row r="61" spans="1:26" ht="15.75" thickBot="1" x14ac:dyDescent="0.3">
      <c r="B61" s="3">
        <v>22.68</v>
      </c>
      <c r="C61" s="47"/>
      <c r="D61" s="552">
        <f t="shared" si="0"/>
        <v>0</v>
      </c>
      <c r="E61" s="553"/>
      <c r="F61" s="552">
        <f t="shared" si="1"/>
        <v>0</v>
      </c>
      <c r="G61" s="554"/>
      <c r="H61" s="551"/>
      <c r="K61" s="2">
        <v>27.22</v>
      </c>
      <c r="L61" s="47"/>
      <c r="M61" s="627">
        <f t="shared" si="2"/>
        <v>0</v>
      </c>
      <c r="N61" s="628"/>
      <c r="O61" s="627">
        <f t="shared" si="3"/>
        <v>0</v>
      </c>
      <c r="P61" s="629"/>
      <c r="Q61" s="626"/>
      <c r="T61" s="2">
        <v>27.22</v>
      </c>
      <c r="U61" s="47"/>
      <c r="V61" s="466">
        <f t="shared" si="4"/>
        <v>0</v>
      </c>
      <c r="W61" s="467"/>
      <c r="X61" s="466">
        <f t="shared" si="5"/>
        <v>0</v>
      </c>
      <c r="Y61" s="468"/>
      <c r="Z61" s="463"/>
    </row>
    <row r="62" spans="1:26" x14ac:dyDescent="0.25">
      <c r="C62" s="82">
        <f>SUM(C8:C61)</f>
        <v>795</v>
      </c>
      <c r="D62" s="9">
        <f>SUM(D8:D61)</f>
        <v>18030.600000000009</v>
      </c>
      <c r="F62" s="9">
        <f>SUM(F8:F61)</f>
        <v>18030.600000000009</v>
      </c>
      <c r="L62" s="82">
        <f>SUM(L8:L61)</f>
        <v>687</v>
      </c>
      <c r="M62" s="9">
        <f>SUM(M8:M61)</f>
        <v>18700.139999999996</v>
      </c>
      <c r="O62" s="9">
        <f>SUM(O8:O61)</f>
        <v>18700.139999999996</v>
      </c>
      <c r="U62" s="82">
        <f>SUM(U8:U61)</f>
        <v>373</v>
      </c>
      <c r="V62" s="9">
        <f>SUM(V8:V61)</f>
        <v>10153.06</v>
      </c>
      <c r="X62" s="9">
        <f>SUM(X8:X61)</f>
        <v>10153.06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F4+F5-C62+F6</f>
        <v>-1</v>
      </c>
      <c r="M65" s="61" t="s">
        <v>4</v>
      </c>
      <c r="N65" s="93">
        <f>O4+O5-L62+O6</f>
        <v>0</v>
      </c>
      <c r="V65" s="61" t="s">
        <v>4</v>
      </c>
      <c r="W65" s="93">
        <f>X4+X5-U62</f>
        <v>318</v>
      </c>
    </row>
    <row r="66" spans="3:26" ht="15.75" thickBot="1" x14ac:dyDescent="0.3"/>
    <row r="67" spans="3:26" ht="15.75" thickBot="1" x14ac:dyDescent="0.3">
      <c r="C67" s="699" t="s">
        <v>11</v>
      </c>
      <c r="D67" s="700"/>
      <c r="E67" s="95">
        <f>E4+E5+E6-F62</f>
        <v>-22.680000000011205</v>
      </c>
      <c r="G67" s="179"/>
      <c r="H67" s="187"/>
      <c r="L67" s="699" t="s">
        <v>11</v>
      </c>
      <c r="M67" s="700"/>
      <c r="N67" s="95">
        <f>N4+N5+N6-O62</f>
        <v>0</v>
      </c>
      <c r="P67" s="179"/>
      <c r="Q67" s="187"/>
      <c r="U67" s="699" t="s">
        <v>11</v>
      </c>
      <c r="V67" s="700"/>
      <c r="W67" s="95">
        <f>W4+W5+W6-X62</f>
        <v>8655.9600000000009</v>
      </c>
      <c r="Y67" s="179"/>
      <c r="Z67" s="187"/>
    </row>
    <row r="69" spans="3:26" x14ac:dyDescent="0.25">
      <c r="J69" s="7"/>
      <c r="K69" s="7"/>
      <c r="L69" s="7"/>
      <c r="M69" s="7"/>
      <c r="N69" s="7"/>
      <c r="O69" s="7"/>
      <c r="P69" s="7"/>
    </row>
    <row r="70" spans="3:26" x14ac:dyDescent="0.25">
      <c r="J70" s="7"/>
      <c r="K70" s="20"/>
      <c r="L70" s="474"/>
      <c r="M70" s="633"/>
      <c r="N70" s="474"/>
      <c r="O70" s="672"/>
      <c r="P70" s="673"/>
    </row>
    <row r="71" spans="3:26" x14ac:dyDescent="0.25">
      <c r="J71" s="7"/>
      <c r="K71" s="20"/>
      <c r="L71" s="474"/>
      <c r="M71" s="633"/>
      <c r="N71" s="474"/>
      <c r="O71" s="672"/>
      <c r="P71" s="673"/>
    </row>
    <row r="72" spans="3:26" x14ac:dyDescent="0.25">
      <c r="J72" s="7"/>
      <c r="K72" s="20"/>
      <c r="L72" s="474"/>
      <c r="M72" s="633"/>
      <c r="N72" s="474"/>
      <c r="O72" s="672"/>
      <c r="P72" s="673"/>
    </row>
    <row r="73" spans="3:26" x14ac:dyDescent="0.25">
      <c r="J73" s="7"/>
      <c r="K73" s="20"/>
      <c r="L73" s="474"/>
      <c r="M73" s="633"/>
      <c r="N73" s="474"/>
      <c r="O73" s="672"/>
      <c r="P73" s="673"/>
    </row>
    <row r="74" spans="3:26" x14ac:dyDescent="0.25">
      <c r="J74" s="7"/>
      <c r="K74" s="20"/>
      <c r="L74" s="474"/>
      <c r="M74" s="633"/>
      <c r="N74" s="474"/>
      <c r="O74" s="672"/>
      <c r="P74" s="673"/>
    </row>
    <row r="75" spans="3:26" x14ac:dyDescent="0.25">
      <c r="J75" s="7"/>
      <c r="K75" s="20"/>
      <c r="L75" s="474"/>
      <c r="M75" s="633"/>
      <c r="N75" s="474"/>
      <c r="O75" s="672"/>
      <c r="P75" s="673"/>
    </row>
    <row r="76" spans="3:26" x14ac:dyDescent="0.25">
      <c r="J76" s="7"/>
      <c r="K76" s="7"/>
      <c r="L76" s="7"/>
      <c r="M76" s="7"/>
      <c r="N76" s="7"/>
      <c r="O76" s="7"/>
      <c r="P76" s="7"/>
    </row>
    <row r="77" spans="3:26" x14ac:dyDescent="0.25">
      <c r="J77" s="7"/>
      <c r="K77" s="7"/>
      <c r="L77" s="7"/>
      <c r="M77" s="7"/>
      <c r="N77" s="7"/>
      <c r="O77" s="7"/>
      <c r="P77" s="7"/>
    </row>
  </sheetData>
  <mergeCells count="6">
    <mergeCell ref="S1:Y1"/>
    <mergeCell ref="U67:V67"/>
    <mergeCell ref="J1:P1"/>
    <mergeCell ref="L67:M67"/>
    <mergeCell ref="A1:G1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7" topLeftCell="A69" activePane="bottomLeft" state="frozen"/>
      <selection pane="bottomLeft" activeCell="H74" sqref="H74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</cols>
  <sheetData>
    <row r="1" spans="1:8" ht="40.5" x14ac:dyDescent="0.55000000000000004">
      <c r="A1" s="698" t="s">
        <v>295</v>
      </c>
      <c r="B1" s="698"/>
      <c r="C1" s="698"/>
      <c r="D1" s="698"/>
      <c r="E1" s="698"/>
      <c r="F1" s="698"/>
      <c r="G1" s="698"/>
      <c r="H1" s="14">
        <v>1</v>
      </c>
    </row>
    <row r="2" spans="1:8" ht="15.75" thickBot="1" x14ac:dyDescent="0.3">
      <c r="C2" s="22"/>
      <c r="D2" s="66"/>
      <c r="F2" s="66"/>
      <c r="H2" s="1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8" ht="15.75" thickTop="1" x14ac:dyDescent="0.25">
      <c r="A4" s="16"/>
      <c r="B4" s="303" t="s">
        <v>41</v>
      </c>
      <c r="C4" s="447"/>
      <c r="D4" s="16"/>
      <c r="E4" s="140"/>
      <c r="F4" s="15"/>
      <c r="G4" s="131"/>
      <c r="H4" s="16"/>
    </row>
    <row r="5" spans="1:8" x14ac:dyDescent="0.25">
      <c r="A5" s="59" t="s">
        <v>81</v>
      </c>
      <c r="B5" s="657" t="s">
        <v>46</v>
      </c>
      <c r="C5" s="213" t="s">
        <v>83</v>
      </c>
      <c r="D5" s="341">
        <v>41940</v>
      </c>
      <c r="E5" s="285">
        <v>21259.74</v>
      </c>
      <c r="F5" s="190">
        <v>936</v>
      </c>
      <c r="G5" s="199">
        <f>F82</f>
        <v>13454.480000000001</v>
      </c>
      <c r="H5" s="10">
        <f>E5-G5+E4+E6</f>
        <v>7805.26</v>
      </c>
    </row>
    <row r="6" spans="1:8" ht="15.75" thickBot="1" x14ac:dyDescent="0.3">
      <c r="A6" s="16"/>
      <c r="B6" s="658" t="s">
        <v>82</v>
      </c>
      <c r="C6" s="15"/>
      <c r="D6" s="62"/>
      <c r="E6" s="160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25"/>
      <c r="C8" s="20">
        <v>2</v>
      </c>
      <c r="D8" s="116">
        <v>42.46</v>
      </c>
      <c r="E8" s="176">
        <v>41941</v>
      </c>
      <c r="F8" s="116">
        <f t="shared" ref="F8" si="0">D8</f>
        <v>42.46</v>
      </c>
      <c r="G8" s="446" t="s">
        <v>95</v>
      </c>
      <c r="H8" s="232">
        <v>80</v>
      </c>
    </row>
    <row r="9" spans="1:8" x14ac:dyDescent="0.25">
      <c r="A9" s="158"/>
      <c r="B9" s="225"/>
      <c r="C9" s="20">
        <v>10</v>
      </c>
      <c r="D9" s="116">
        <v>228.14</v>
      </c>
      <c r="E9" s="176">
        <v>41941</v>
      </c>
      <c r="F9" s="116">
        <f t="shared" ref="F9:F81" si="1">D9</f>
        <v>228.14</v>
      </c>
      <c r="G9" s="117" t="s">
        <v>96</v>
      </c>
      <c r="H9" s="118">
        <v>80</v>
      </c>
    </row>
    <row r="10" spans="1:8" x14ac:dyDescent="0.25">
      <c r="A10" s="15"/>
      <c r="B10" s="225"/>
      <c r="C10" s="20">
        <v>40</v>
      </c>
      <c r="D10" s="116">
        <v>912.1</v>
      </c>
      <c r="E10" s="176">
        <v>41941</v>
      </c>
      <c r="F10" s="116">
        <f t="shared" si="1"/>
        <v>912.1</v>
      </c>
      <c r="G10" s="117" t="s">
        <v>97</v>
      </c>
      <c r="H10" s="118">
        <v>80</v>
      </c>
    </row>
    <row r="11" spans="1:8" x14ac:dyDescent="0.25">
      <c r="A11" s="154" t="s">
        <v>34</v>
      </c>
      <c r="B11" s="233"/>
      <c r="C11" s="331">
        <v>10</v>
      </c>
      <c r="D11" s="285">
        <v>225.72</v>
      </c>
      <c r="E11" s="288">
        <v>41942</v>
      </c>
      <c r="F11" s="285">
        <f t="shared" si="1"/>
        <v>225.72</v>
      </c>
      <c r="G11" s="286" t="s">
        <v>98</v>
      </c>
      <c r="H11" s="287">
        <v>80</v>
      </c>
    </row>
    <row r="12" spans="1:8" x14ac:dyDescent="0.25">
      <c r="A12" s="159"/>
      <c r="B12" s="233"/>
      <c r="C12" s="20">
        <v>5</v>
      </c>
      <c r="D12" s="285">
        <v>117.82</v>
      </c>
      <c r="E12" s="288">
        <v>41942</v>
      </c>
      <c r="F12" s="285">
        <f t="shared" si="1"/>
        <v>117.82</v>
      </c>
      <c r="G12" s="286" t="s">
        <v>101</v>
      </c>
      <c r="H12" s="287">
        <v>80</v>
      </c>
    </row>
    <row r="13" spans="1:8" x14ac:dyDescent="0.25">
      <c r="A13" s="121"/>
      <c r="B13" s="233"/>
      <c r="C13" s="20">
        <v>4</v>
      </c>
      <c r="D13" s="528">
        <v>94.18</v>
      </c>
      <c r="E13" s="531">
        <v>41944</v>
      </c>
      <c r="F13" s="528">
        <f t="shared" si="1"/>
        <v>94.18</v>
      </c>
      <c r="G13" s="532" t="s">
        <v>111</v>
      </c>
      <c r="H13" s="533">
        <v>80</v>
      </c>
    </row>
    <row r="14" spans="1:8" x14ac:dyDescent="0.25">
      <c r="A14" s="59"/>
      <c r="B14" s="233"/>
      <c r="C14" s="20">
        <v>5</v>
      </c>
      <c r="D14" s="528">
        <v>113.3</v>
      </c>
      <c r="E14" s="531">
        <v>41944</v>
      </c>
      <c r="F14" s="528">
        <f t="shared" si="1"/>
        <v>113.3</v>
      </c>
      <c r="G14" s="529" t="s">
        <v>112</v>
      </c>
      <c r="H14" s="530">
        <v>80</v>
      </c>
    </row>
    <row r="15" spans="1:8" x14ac:dyDescent="0.25">
      <c r="B15" s="384"/>
      <c r="C15" s="20">
        <v>25</v>
      </c>
      <c r="D15" s="528">
        <v>563.66</v>
      </c>
      <c r="E15" s="531">
        <v>41949</v>
      </c>
      <c r="F15" s="528">
        <f t="shared" si="1"/>
        <v>563.66</v>
      </c>
      <c r="G15" s="529" t="s">
        <v>114</v>
      </c>
      <c r="H15" s="530">
        <v>80</v>
      </c>
    </row>
    <row r="16" spans="1:8" x14ac:dyDescent="0.25">
      <c r="B16" s="384"/>
      <c r="C16" s="331">
        <v>5</v>
      </c>
      <c r="D16" s="528">
        <v>115.28</v>
      </c>
      <c r="E16" s="531">
        <v>41949</v>
      </c>
      <c r="F16" s="528">
        <f t="shared" si="1"/>
        <v>115.28</v>
      </c>
      <c r="G16" s="529" t="s">
        <v>115</v>
      </c>
      <c r="H16" s="530">
        <v>80</v>
      </c>
    </row>
    <row r="17" spans="2:8" x14ac:dyDescent="0.25">
      <c r="B17" s="327"/>
      <c r="C17" s="20">
        <v>5</v>
      </c>
      <c r="D17" s="528">
        <v>109.2</v>
      </c>
      <c r="E17" s="531">
        <v>41951</v>
      </c>
      <c r="F17" s="528">
        <f t="shared" si="1"/>
        <v>109.2</v>
      </c>
      <c r="G17" s="529" t="s">
        <v>116</v>
      </c>
      <c r="H17" s="530">
        <v>80</v>
      </c>
    </row>
    <row r="18" spans="2:8" x14ac:dyDescent="0.25">
      <c r="B18" s="327"/>
      <c r="C18" s="20">
        <v>2</v>
      </c>
      <c r="D18" s="528">
        <v>42.3</v>
      </c>
      <c r="E18" s="531">
        <v>41956</v>
      </c>
      <c r="F18" s="528">
        <f t="shared" si="1"/>
        <v>42.3</v>
      </c>
      <c r="G18" s="529" t="s">
        <v>119</v>
      </c>
      <c r="H18" s="530">
        <v>80</v>
      </c>
    </row>
    <row r="19" spans="2:8" x14ac:dyDescent="0.25">
      <c r="B19" s="233"/>
      <c r="C19" s="20">
        <v>5</v>
      </c>
      <c r="D19" s="528">
        <v>112.04</v>
      </c>
      <c r="E19" s="531">
        <v>41957</v>
      </c>
      <c r="F19" s="528">
        <f t="shared" si="1"/>
        <v>112.04</v>
      </c>
      <c r="G19" s="529" t="s">
        <v>125</v>
      </c>
      <c r="H19" s="530">
        <v>80</v>
      </c>
    </row>
    <row r="20" spans="2:8" x14ac:dyDescent="0.25">
      <c r="B20" s="233"/>
      <c r="C20" s="20">
        <v>5</v>
      </c>
      <c r="D20" s="528">
        <v>112.16</v>
      </c>
      <c r="E20" s="531">
        <v>41958</v>
      </c>
      <c r="F20" s="528">
        <f t="shared" si="1"/>
        <v>112.16</v>
      </c>
      <c r="G20" s="529" t="s">
        <v>126</v>
      </c>
      <c r="H20" s="530">
        <v>80</v>
      </c>
    </row>
    <row r="21" spans="2:8" x14ac:dyDescent="0.25">
      <c r="B21" s="233"/>
      <c r="C21" s="20">
        <v>10</v>
      </c>
      <c r="D21" s="528">
        <v>230.14</v>
      </c>
      <c r="E21" s="531">
        <v>41958</v>
      </c>
      <c r="F21" s="528">
        <f t="shared" si="1"/>
        <v>230.14</v>
      </c>
      <c r="G21" s="529" t="s">
        <v>127</v>
      </c>
      <c r="H21" s="530">
        <v>80</v>
      </c>
    </row>
    <row r="22" spans="2:8" x14ac:dyDescent="0.25">
      <c r="B22" s="233"/>
      <c r="C22" s="20">
        <v>2</v>
      </c>
      <c r="D22" s="528">
        <v>46.28</v>
      </c>
      <c r="E22" s="531">
        <v>41963</v>
      </c>
      <c r="F22" s="528">
        <f t="shared" si="1"/>
        <v>46.28</v>
      </c>
      <c r="G22" s="529" t="s">
        <v>132</v>
      </c>
      <c r="H22" s="530">
        <v>80</v>
      </c>
    </row>
    <row r="23" spans="2:8" x14ac:dyDescent="0.25">
      <c r="B23" s="233"/>
      <c r="C23" s="20">
        <v>10</v>
      </c>
      <c r="D23" s="528">
        <v>234.7</v>
      </c>
      <c r="E23" s="531">
        <v>41964</v>
      </c>
      <c r="F23" s="528">
        <f t="shared" si="1"/>
        <v>234.7</v>
      </c>
      <c r="G23" s="529" t="s">
        <v>134</v>
      </c>
      <c r="H23" s="530">
        <v>80</v>
      </c>
    </row>
    <row r="24" spans="2:8" x14ac:dyDescent="0.25">
      <c r="B24" s="233"/>
      <c r="C24" s="20">
        <v>10</v>
      </c>
      <c r="D24" s="528">
        <v>235.04</v>
      </c>
      <c r="E24" s="531">
        <v>41964</v>
      </c>
      <c r="F24" s="528">
        <f t="shared" si="1"/>
        <v>235.04</v>
      </c>
      <c r="G24" s="529" t="s">
        <v>135</v>
      </c>
      <c r="H24" s="530">
        <v>80</v>
      </c>
    </row>
    <row r="25" spans="2:8" x14ac:dyDescent="0.25">
      <c r="B25" s="233"/>
      <c r="C25" s="20">
        <v>5</v>
      </c>
      <c r="D25" s="528">
        <v>123.52</v>
      </c>
      <c r="E25" s="531">
        <v>41967</v>
      </c>
      <c r="F25" s="528">
        <f t="shared" si="1"/>
        <v>123.52</v>
      </c>
      <c r="G25" s="529" t="s">
        <v>142</v>
      </c>
      <c r="H25" s="530">
        <v>80</v>
      </c>
    </row>
    <row r="26" spans="2:8" x14ac:dyDescent="0.25">
      <c r="B26" s="233"/>
      <c r="C26" s="20">
        <v>5</v>
      </c>
      <c r="D26" s="528">
        <v>117.36</v>
      </c>
      <c r="E26" s="531">
        <v>41971</v>
      </c>
      <c r="F26" s="528">
        <f t="shared" si="1"/>
        <v>117.36</v>
      </c>
      <c r="G26" s="529" t="s">
        <v>149</v>
      </c>
      <c r="H26" s="530">
        <v>80</v>
      </c>
    </row>
    <row r="27" spans="2:8" x14ac:dyDescent="0.25">
      <c r="B27" s="233"/>
      <c r="C27" s="20">
        <v>5</v>
      </c>
      <c r="D27" s="528">
        <v>118.72</v>
      </c>
      <c r="E27" s="531">
        <v>41972</v>
      </c>
      <c r="F27" s="528">
        <f t="shared" si="1"/>
        <v>118.72</v>
      </c>
      <c r="G27" s="529" t="s">
        <v>150</v>
      </c>
      <c r="H27" s="530">
        <v>80</v>
      </c>
    </row>
    <row r="28" spans="2:8" x14ac:dyDescent="0.25">
      <c r="B28" s="233"/>
      <c r="C28" s="20">
        <v>2</v>
      </c>
      <c r="D28" s="528">
        <v>47.58</v>
      </c>
      <c r="E28" s="531">
        <v>41972</v>
      </c>
      <c r="F28" s="528">
        <f t="shared" si="1"/>
        <v>47.58</v>
      </c>
      <c r="G28" s="529" t="s">
        <v>151</v>
      </c>
      <c r="H28" s="530">
        <v>80</v>
      </c>
    </row>
    <row r="29" spans="2:8" x14ac:dyDescent="0.25">
      <c r="B29" s="233"/>
      <c r="C29" s="20">
        <v>4</v>
      </c>
      <c r="D29" s="100">
        <v>91.26</v>
      </c>
      <c r="E29" s="197">
        <v>41975</v>
      </c>
      <c r="F29" s="100">
        <f t="shared" si="1"/>
        <v>91.26</v>
      </c>
      <c r="G29" s="111" t="s">
        <v>181</v>
      </c>
      <c r="H29" s="101">
        <v>80</v>
      </c>
    </row>
    <row r="30" spans="2:8" x14ac:dyDescent="0.25">
      <c r="B30" s="233"/>
      <c r="C30" s="20">
        <v>5</v>
      </c>
      <c r="D30" s="100">
        <v>119.36</v>
      </c>
      <c r="E30" s="197">
        <v>41977</v>
      </c>
      <c r="F30" s="100">
        <f t="shared" si="1"/>
        <v>119.36</v>
      </c>
      <c r="G30" s="111" t="s">
        <v>183</v>
      </c>
      <c r="H30" s="101">
        <v>80</v>
      </c>
    </row>
    <row r="31" spans="2:8" x14ac:dyDescent="0.25">
      <c r="B31" s="233"/>
      <c r="C31" s="20">
        <v>1</v>
      </c>
      <c r="D31" s="100">
        <v>24</v>
      </c>
      <c r="E31" s="197">
        <v>41977</v>
      </c>
      <c r="F31" s="100">
        <f t="shared" si="1"/>
        <v>24</v>
      </c>
      <c r="G31" s="111" t="s">
        <v>184</v>
      </c>
      <c r="H31" s="101">
        <v>80</v>
      </c>
    </row>
    <row r="32" spans="2:8" x14ac:dyDescent="0.25">
      <c r="B32" s="233"/>
      <c r="C32" s="20">
        <v>10</v>
      </c>
      <c r="D32" s="100">
        <v>235.58</v>
      </c>
      <c r="E32" s="197">
        <v>41979</v>
      </c>
      <c r="F32" s="100">
        <f t="shared" si="1"/>
        <v>235.58</v>
      </c>
      <c r="G32" s="111" t="s">
        <v>189</v>
      </c>
      <c r="H32" s="101">
        <v>80</v>
      </c>
    </row>
    <row r="33" spans="2:8" x14ac:dyDescent="0.25">
      <c r="B33" s="233"/>
      <c r="C33" s="20">
        <v>20</v>
      </c>
      <c r="D33" s="100">
        <v>461.24</v>
      </c>
      <c r="E33" s="197">
        <v>41979</v>
      </c>
      <c r="F33" s="100">
        <f t="shared" si="1"/>
        <v>461.24</v>
      </c>
      <c r="G33" s="111" t="s">
        <v>190</v>
      </c>
      <c r="H33" s="101">
        <v>80</v>
      </c>
    </row>
    <row r="34" spans="2:8" x14ac:dyDescent="0.25">
      <c r="B34" s="233"/>
      <c r="C34" s="20">
        <v>8</v>
      </c>
      <c r="D34" s="100">
        <v>190.14</v>
      </c>
      <c r="E34" s="197">
        <v>41983</v>
      </c>
      <c r="F34" s="100">
        <f t="shared" si="1"/>
        <v>190.14</v>
      </c>
      <c r="G34" s="111" t="s">
        <v>196</v>
      </c>
      <c r="H34" s="101">
        <v>80</v>
      </c>
    </row>
    <row r="35" spans="2:8" x14ac:dyDescent="0.25">
      <c r="B35" s="233"/>
      <c r="C35" s="20">
        <v>15</v>
      </c>
      <c r="D35" s="100">
        <v>345.56</v>
      </c>
      <c r="E35" s="197">
        <v>41983</v>
      </c>
      <c r="F35" s="100">
        <f t="shared" si="1"/>
        <v>345.56</v>
      </c>
      <c r="G35" s="111" t="s">
        <v>197</v>
      </c>
      <c r="H35" s="101">
        <v>80</v>
      </c>
    </row>
    <row r="36" spans="2:8" x14ac:dyDescent="0.25">
      <c r="B36" s="233"/>
      <c r="C36" s="20">
        <v>10</v>
      </c>
      <c r="D36" s="100">
        <v>241.4</v>
      </c>
      <c r="E36" s="197">
        <v>41984</v>
      </c>
      <c r="F36" s="100">
        <f t="shared" si="1"/>
        <v>241.4</v>
      </c>
      <c r="G36" s="111" t="s">
        <v>200</v>
      </c>
      <c r="H36" s="101">
        <v>80</v>
      </c>
    </row>
    <row r="37" spans="2:8" x14ac:dyDescent="0.25">
      <c r="B37" s="233"/>
      <c r="C37" s="20">
        <v>16</v>
      </c>
      <c r="D37" s="100">
        <v>383.34</v>
      </c>
      <c r="E37" s="197">
        <v>41985</v>
      </c>
      <c r="F37" s="100">
        <f t="shared" si="1"/>
        <v>383.34</v>
      </c>
      <c r="G37" s="111" t="s">
        <v>202</v>
      </c>
      <c r="H37" s="101">
        <v>80</v>
      </c>
    </row>
    <row r="38" spans="2:8" x14ac:dyDescent="0.25">
      <c r="B38" s="233"/>
      <c r="C38" s="20">
        <v>1</v>
      </c>
      <c r="D38" s="100">
        <v>21.96</v>
      </c>
      <c r="E38" s="197">
        <v>41985</v>
      </c>
      <c r="F38" s="100">
        <f t="shared" si="1"/>
        <v>21.96</v>
      </c>
      <c r="G38" s="111" t="s">
        <v>203</v>
      </c>
      <c r="H38" s="101">
        <v>80</v>
      </c>
    </row>
    <row r="39" spans="2:8" x14ac:dyDescent="0.25">
      <c r="B39" s="233"/>
      <c r="C39" s="20">
        <v>20</v>
      </c>
      <c r="D39" s="100">
        <v>453.26</v>
      </c>
      <c r="E39" s="197">
        <v>41986</v>
      </c>
      <c r="F39" s="100">
        <f t="shared" si="1"/>
        <v>453.26</v>
      </c>
      <c r="G39" s="111" t="s">
        <v>205</v>
      </c>
      <c r="H39" s="101">
        <v>80</v>
      </c>
    </row>
    <row r="40" spans="2:8" x14ac:dyDescent="0.25">
      <c r="B40" s="233"/>
      <c r="C40" s="20">
        <v>1</v>
      </c>
      <c r="D40" s="100">
        <v>26.74</v>
      </c>
      <c r="E40" s="197">
        <v>41986</v>
      </c>
      <c r="F40" s="100">
        <f t="shared" si="1"/>
        <v>26.74</v>
      </c>
      <c r="G40" s="111" t="s">
        <v>209</v>
      </c>
      <c r="H40" s="101">
        <v>80</v>
      </c>
    </row>
    <row r="41" spans="2:8" x14ac:dyDescent="0.25">
      <c r="B41" s="233"/>
      <c r="C41" s="20">
        <v>1</v>
      </c>
      <c r="D41" s="100">
        <v>21.78</v>
      </c>
      <c r="E41" s="197">
        <v>41991</v>
      </c>
      <c r="F41" s="100">
        <f t="shared" si="1"/>
        <v>21.78</v>
      </c>
      <c r="G41" s="111" t="s">
        <v>220</v>
      </c>
      <c r="H41" s="101">
        <v>80</v>
      </c>
    </row>
    <row r="42" spans="2:8" x14ac:dyDescent="0.25">
      <c r="B42" s="233"/>
      <c r="C42" s="20">
        <v>5</v>
      </c>
      <c r="D42" s="100">
        <v>110.86</v>
      </c>
      <c r="E42" s="197">
        <v>41992</v>
      </c>
      <c r="F42" s="100">
        <f t="shared" si="1"/>
        <v>110.86</v>
      </c>
      <c r="G42" s="111" t="s">
        <v>227</v>
      </c>
      <c r="H42" s="101">
        <v>80</v>
      </c>
    </row>
    <row r="43" spans="2:8" x14ac:dyDescent="0.25">
      <c r="B43" s="233"/>
      <c r="C43" s="20">
        <v>5</v>
      </c>
      <c r="D43" s="100">
        <v>108</v>
      </c>
      <c r="E43" s="197">
        <v>41992</v>
      </c>
      <c r="F43" s="100">
        <f t="shared" si="1"/>
        <v>108</v>
      </c>
      <c r="G43" s="111" t="s">
        <v>229</v>
      </c>
      <c r="H43" s="101">
        <v>80</v>
      </c>
    </row>
    <row r="44" spans="2:8" x14ac:dyDescent="0.25">
      <c r="B44" s="233"/>
      <c r="C44" s="20">
        <v>12</v>
      </c>
      <c r="D44" s="100">
        <v>272.58</v>
      </c>
      <c r="E44" s="197">
        <v>41992</v>
      </c>
      <c r="F44" s="100">
        <f t="shared" si="1"/>
        <v>272.58</v>
      </c>
      <c r="G44" s="111" t="s">
        <v>231</v>
      </c>
      <c r="H44" s="101">
        <v>80</v>
      </c>
    </row>
    <row r="45" spans="2:8" x14ac:dyDescent="0.25">
      <c r="B45" s="233"/>
      <c r="C45" s="20">
        <v>20</v>
      </c>
      <c r="D45" s="100">
        <v>452.64</v>
      </c>
      <c r="E45" s="197">
        <v>41993</v>
      </c>
      <c r="F45" s="100">
        <f t="shared" si="1"/>
        <v>452.64</v>
      </c>
      <c r="G45" s="111" t="s">
        <v>232</v>
      </c>
      <c r="H45" s="101">
        <v>80</v>
      </c>
    </row>
    <row r="46" spans="2:8" x14ac:dyDescent="0.25">
      <c r="B46" s="233"/>
      <c r="C46" s="20">
        <v>10</v>
      </c>
      <c r="D46" s="100">
        <v>225.2</v>
      </c>
      <c r="E46" s="197">
        <v>41996</v>
      </c>
      <c r="F46" s="100">
        <f t="shared" si="1"/>
        <v>225.2</v>
      </c>
      <c r="G46" s="111" t="s">
        <v>241</v>
      </c>
      <c r="H46" s="101">
        <v>80</v>
      </c>
    </row>
    <row r="47" spans="2:8" x14ac:dyDescent="0.25">
      <c r="B47" s="233"/>
      <c r="C47" s="20">
        <v>10</v>
      </c>
      <c r="D47" s="100">
        <v>220.84</v>
      </c>
      <c r="E47" s="197">
        <v>41996</v>
      </c>
      <c r="F47" s="100">
        <f t="shared" si="1"/>
        <v>220.84</v>
      </c>
      <c r="G47" s="111" t="s">
        <v>242</v>
      </c>
      <c r="H47" s="101">
        <v>80</v>
      </c>
    </row>
    <row r="48" spans="2:8" x14ac:dyDescent="0.25">
      <c r="B48" s="233"/>
      <c r="C48" s="20">
        <v>2</v>
      </c>
      <c r="D48" s="100">
        <v>44.68</v>
      </c>
      <c r="E48" s="197">
        <v>41996</v>
      </c>
      <c r="F48" s="100">
        <f t="shared" si="1"/>
        <v>44.68</v>
      </c>
      <c r="G48" s="111" t="s">
        <v>243</v>
      </c>
      <c r="H48" s="101">
        <v>80</v>
      </c>
    </row>
    <row r="49" spans="2:8" x14ac:dyDescent="0.25">
      <c r="B49" s="233"/>
      <c r="C49" s="20">
        <v>1</v>
      </c>
      <c r="D49" s="100">
        <v>23.42</v>
      </c>
      <c r="E49" s="197">
        <v>41997</v>
      </c>
      <c r="F49" s="100">
        <f t="shared" si="1"/>
        <v>23.42</v>
      </c>
      <c r="G49" s="111" t="s">
        <v>251</v>
      </c>
      <c r="H49" s="101">
        <v>80</v>
      </c>
    </row>
    <row r="50" spans="2:8" x14ac:dyDescent="0.25">
      <c r="B50" s="233"/>
      <c r="C50" s="20">
        <v>15</v>
      </c>
      <c r="D50" s="100">
        <v>344.02</v>
      </c>
      <c r="E50" s="197">
        <v>41997</v>
      </c>
      <c r="F50" s="100">
        <f t="shared" si="1"/>
        <v>344.02</v>
      </c>
      <c r="G50" s="111" t="s">
        <v>252</v>
      </c>
      <c r="H50" s="101">
        <v>80</v>
      </c>
    </row>
    <row r="51" spans="2:8" x14ac:dyDescent="0.25">
      <c r="B51" s="233"/>
      <c r="C51" s="20">
        <v>10</v>
      </c>
      <c r="D51" s="100">
        <v>237.48</v>
      </c>
      <c r="E51" s="197">
        <v>41999</v>
      </c>
      <c r="F51" s="100">
        <f t="shared" si="1"/>
        <v>237.48</v>
      </c>
      <c r="G51" s="111" t="s">
        <v>257</v>
      </c>
      <c r="H51" s="101">
        <v>80</v>
      </c>
    </row>
    <row r="52" spans="2:8" x14ac:dyDescent="0.25">
      <c r="B52" s="233"/>
      <c r="C52" s="20">
        <v>20</v>
      </c>
      <c r="D52" s="100">
        <v>425</v>
      </c>
      <c r="E52" s="197">
        <v>42002</v>
      </c>
      <c r="F52" s="100">
        <f t="shared" si="1"/>
        <v>425</v>
      </c>
      <c r="G52" s="111" t="s">
        <v>263</v>
      </c>
      <c r="H52" s="101">
        <v>80</v>
      </c>
    </row>
    <row r="53" spans="2:8" x14ac:dyDescent="0.25">
      <c r="B53" s="233"/>
      <c r="C53" s="20">
        <v>5</v>
      </c>
      <c r="D53" s="100">
        <v>103.2</v>
      </c>
      <c r="E53" s="197">
        <v>42003</v>
      </c>
      <c r="F53" s="100">
        <f t="shared" si="1"/>
        <v>103.2</v>
      </c>
      <c r="G53" s="111" t="s">
        <v>266</v>
      </c>
      <c r="H53" s="101">
        <v>80</v>
      </c>
    </row>
    <row r="54" spans="2:8" x14ac:dyDescent="0.25">
      <c r="B54" s="233"/>
      <c r="C54" s="20">
        <v>20</v>
      </c>
      <c r="D54" s="100">
        <v>433.2</v>
      </c>
      <c r="E54" s="197">
        <v>42003</v>
      </c>
      <c r="F54" s="100">
        <f t="shared" si="1"/>
        <v>433.2</v>
      </c>
      <c r="G54" s="111" t="s">
        <v>271</v>
      </c>
      <c r="H54" s="101">
        <v>80</v>
      </c>
    </row>
    <row r="55" spans="2:8" x14ac:dyDescent="0.25">
      <c r="B55" s="2"/>
      <c r="C55" s="20">
        <v>10</v>
      </c>
      <c r="D55" s="100">
        <v>221.26</v>
      </c>
      <c r="E55" s="591">
        <v>42004</v>
      </c>
      <c r="F55" s="100">
        <f t="shared" si="1"/>
        <v>221.26</v>
      </c>
      <c r="G55" s="592" t="s">
        <v>273</v>
      </c>
      <c r="H55" s="424">
        <v>80</v>
      </c>
    </row>
    <row r="56" spans="2:8" x14ac:dyDescent="0.25">
      <c r="B56" s="2"/>
      <c r="C56" s="20">
        <v>1</v>
      </c>
      <c r="D56" s="100">
        <v>24.68</v>
      </c>
      <c r="E56" s="591">
        <v>42004</v>
      </c>
      <c r="F56" s="100">
        <f t="shared" si="1"/>
        <v>24.68</v>
      </c>
      <c r="G56" s="592" t="s">
        <v>275</v>
      </c>
      <c r="H56" s="424">
        <v>80</v>
      </c>
    </row>
    <row r="57" spans="2:8" x14ac:dyDescent="0.25">
      <c r="B57" s="2"/>
      <c r="C57" s="20">
        <v>20</v>
      </c>
      <c r="D57" s="474">
        <v>454.12</v>
      </c>
      <c r="E57" s="624">
        <v>42007</v>
      </c>
      <c r="F57" s="474">
        <f t="shared" si="1"/>
        <v>454.12</v>
      </c>
      <c r="G57" s="625" t="s">
        <v>438</v>
      </c>
      <c r="H57" s="626">
        <v>80</v>
      </c>
    </row>
    <row r="58" spans="2:8" x14ac:dyDescent="0.25">
      <c r="B58" s="2"/>
      <c r="C58" s="20">
        <v>20</v>
      </c>
      <c r="D58" s="474">
        <v>466.62</v>
      </c>
      <c r="E58" s="624">
        <v>42010</v>
      </c>
      <c r="F58" s="474">
        <f t="shared" si="1"/>
        <v>466.62</v>
      </c>
      <c r="G58" s="625" t="s">
        <v>457</v>
      </c>
      <c r="H58" s="626">
        <v>80</v>
      </c>
    </row>
    <row r="59" spans="2:8" x14ac:dyDescent="0.25">
      <c r="B59" s="2"/>
      <c r="C59" s="20">
        <v>5</v>
      </c>
      <c r="D59" s="474">
        <v>116.7</v>
      </c>
      <c r="E59" s="624">
        <v>42013</v>
      </c>
      <c r="F59" s="474">
        <f t="shared" si="1"/>
        <v>116.7</v>
      </c>
      <c r="G59" s="625" t="s">
        <v>474</v>
      </c>
      <c r="H59" s="626">
        <v>80</v>
      </c>
    </row>
    <row r="60" spans="2:8" x14ac:dyDescent="0.25">
      <c r="B60" s="2"/>
      <c r="C60" s="20">
        <v>1</v>
      </c>
      <c r="D60" s="474">
        <v>19.8</v>
      </c>
      <c r="E60" s="624">
        <v>42013</v>
      </c>
      <c r="F60" s="474">
        <f t="shared" si="1"/>
        <v>19.8</v>
      </c>
      <c r="G60" s="625" t="s">
        <v>478</v>
      </c>
      <c r="H60" s="626">
        <v>80</v>
      </c>
    </row>
    <row r="61" spans="2:8" x14ac:dyDescent="0.25">
      <c r="B61" s="2"/>
      <c r="C61" s="20">
        <v>10</v>
      </c>
      <c r="D61" s="474">
        <v>224.1</v>
      </c>
      <c r="E61" s="624">
        <v>42017</v>
      </c>
      <c r="F61" s="474">
        <f t="shared" si="1"/>
        <v>224.1</v>
      </c>
      <c r="G61" s="625" t="s">
        <v>492</v>
      </c>
      <c r="H61" s="626">
        <v>80</v>
      </c>
    </row>
    <row r="62" spans="2:8" x14ac:dyDescent="0.25">
      <c r="B62" s="2"/>
      <c r="C62" s="20">
        <v>2</v>
      </c>
      <c r="D62" s="474">
        <v>44.44</v>
      </c>
      <c r="E62" s="624">
        <v>42017</v>
      </c>
      <c r="F62" s="474">
        <f t="shared" si="1"/>
        <v>44.44</v>
      </c>
      <c r="G62" s="625" t="s">
        <v>494</v>
      </c>
      <c r="H62" s="626">
        <v>80</v>
      </c>
    </row>
    <row r="63" spans="2:8" x14ac:dyDescent="0.25">
      <c r="B63" s="2"/>
      <c r="C63" s="20">
        <v>10</v>
      </c>
      <c r="D63" s="474">
        <v>225.2</v>
      </c>
      <c r="E63" s="624">
        <v>42019</v>
      </c>
      <c r="F63" s="474">
        <f t="shared" si="1"/>
        <v>225.2</v>
      </c>
      <c r="G63" s="625" t="s">
        <v>505</v>
      </c>
      <c r="H63" s="626">
        <v>80</v>
      </c>
    </row>
    <row r="64" spans="2:8" x14ac:dyDescent="0.25">
      <c r="B64" s="2"/>
      <c r="C64" s="20">
        <v>10</v>
      </c>
      <c r="D64" s="474">
        <v>219.62</v>
      </c>
      <c r="E64" s="624">
        <v>42025</v>
      </c>
      <c r="F64" s="474">
        <f t="shared" si="1"/>
        <v>219.62</v>
      </c>
      <c r="G64" s="625" t="s">
        <v>546</v>
      </c>
      <c r="H64" s="626">
        <v>80</v>
      </c>
    </row>
    <row r="65" spans="1:8" x14ac:dyDescent="0.25">
      <c r="B65" s="2"/>
      <c r="C65" s="20">
        <v>1</v>
      </c>
      <c r="D65" s="474">
        <v>20.6</v>
      </c>
      <c r="E65" s="624">
        <v>42026</v>
      </c>
      <c r="F65" s="474">
        <f t="shared" si="1"/>
        <v>20.6</v>
      </c>
      <c r="G65" s="625" t="s">
        <v>556</v>
      </c>
      <c r="H65" s="626">
        <v>80</v>
      </c>
    </row>
    <row r="66" spans="1:8" x14ac:dyDescent="0.25">
      <c r="B66" s="2"/>
      <c r="C66" s="20">
        <v>10</v>
      </c>
      <c r="D66" s="474">
        <v>215.8</v>
      </c>
      <c r="E66" s="624">
        <v>42028</v>
      </c>
      <c r="F66" s="474">
        <f t="shared" si="1"/>
        <v>215.8</v>
      </c>
      <c r="G66" s="625" t="s">
        <v>566</v>
      </c>
      <c r="H66" s="626">
        <v>80</v>
      </c>
    </row>
    <row r="67" spans="1:8" x14ac:dyDescent="0.25">
      <c r="B67" s="2"/>
      <c r="C67" s="20">
        <v>5</v>
      </c>
      <c r="D67" s="474">
        <v>106.88</v>
      </c>
      <c r="E67" s="624">
        <v>42032</v>
      </c>
      <c r="F67" s="474">
        <f t="shared" si="1"/>
        <v>106.88</v>
      </c>
      <c r="G67" s="625" t="s">
        <v>581</v>
      </c>
      <c r="H67" s="626">
        <v>80</v>
      </c>
    </row>
    <row r="68" spans="1:8" x14ac:dyDescent="0.25">
      <c r="B68" s="2"/>
      <c r="C68" s="20">
        <v>1</v>
      </c>
      <c r="D68" s="474">
        <v>20.46</v>
      </c>
      <c r="E68" s="624">
        <v>42033</v>
      </c>
      <c r="F68" s="474">
        <f t="shared" si="1"/>
        <v>20.46</v>
      </c>
      <c r="G68" s="625" t="s">
        <v>584</v>
      </c>
      <c r="H68" s="626">
        <v>80</v>
      </c>
    </row>
    <row r="69" spans="1:8" x14ac:dyDescent="0.25">
      <c r="B69" s="2"/>
      <c r="C69" s="20">
        <v>6</v>
      </c>
      <c r="D69" s="474">
        <f>20.66+112.26</f>
        <v>132.92000000000002</v>
      </c>
      <c r="E69" s="624">
        <v>42034</v>
      </c>
      <c r="F69" s="474">
        <f t="shared" si="1"/>
        <v>132.92000000000002</v>
      </c>
      <c r="G69" s="625" t="s">
        <v>593</v>
      </c>
      <c r="H69" s="626">
        <v>80</v>
      </c>
    </row>
    <row r="70" spans="1:8" x14ac:dyDescent="0.25">
      <c r="B70" s="2"/>
      <c r="C70" s="20">
        <v>5</v>
      </c>
      <c r="D70" s="474">
        <v>117.46</v>
      </c>
      <c r="E70" s="624">
        <v>42034</v>
      </c>
      <c r="F70" s="474">
        <f t="shared" si="1"/>
        <v>117.46</v>
      </c>
      <c r="G70" s="625" t="s">
        <v>599</v>
      </c>
      <c r="H70" s="626">
        <v>80</v>
      </c>
    </row>
    <row r="71" spans="1:8" x14ac:dyDescent="0.25">
      <c r="B71" s="2"/>
      <c r="C71" s="20">
        <v>40</v>
      </c>
      <c r="D71" s="474">
        <v>926.72</v>
      </c>
      <c r="E71" s="624">
        <v>42034</v>
      </c>
      <c r="F71" s="474">
        <f t="shared" si="1"/>
        <v>926.72</v>
      </c>
      <c r="G71" s="625" t="s">
        <v>600</v>
      </c>
      <c r="H71" s="626">
        <v>80</v>
      </c>
    </row>
    <row r="72" spans="1:8" x14ac:dyDescent="0.25">
      <c r="B72" s="2"/>
      <c r="C72" s="20">
        <v>10</v>
      </c>
      <c r="D72" s="474">
        <v>223.66</v>
      </c>
      <c r="E72" s="624">
        <v>42035</v>
      </c>
      <c r="F72" s="474">
        <f t="shared" si="1"/>
        <v>223.66</v>
      </c>
      <c r="G72" s="625" t="s">
        <v>602</v>
      </c>
      <c r="H72" s="626">
        <v>80</v>
      </c>
    </row>
    <row r="73" spans="1:8" x14ac:dyDescent="0.25">
      <c r="B73" s="2"/>
      <c r="C73" s="20">
        <v>5</v>
      </c>
      <c r="D73" s="474">
        <v>115</v>
      </c>
      <c r="E73" s="624">
        <v>42035</v>
      </c>
      <c r="F73" s="474">
        <f t="shared" si="1"/>
        <v>115</v>
      </c>
      <c r="G73" s="625" t="s">
        <v>606</v>
      </c>
      <c r="H73" s="626">
        <v>80</v>
      </c>
    </row>
    <row r="74" spans="1:8" x14ac:dyDescent="0.25">
      <c r="B74" s="2"/>
      <c r="C74" s="20"/>
      <c r="D74" s="474"/>
      <c r="E74" s="624"/>
      <c r="F74" s="474">
        <f t="shared" si="1"/>
        <v>0</v>
      </c>
      <c r="G74" s="625"/>
      <c r="H74" s="626"/>
    </row>
    <row r="75" spans="1:8" x14ac:dyDescent="0.25">
      <c r="B75" s="2"/>
      <c r="C75" s="20"/>
      <c r="D75" s="474"/>
      <c r="E75" s="624"/>
      <c r="F75" s="474">
        <f t="shared" si="1"/>
        <v>0</v>
      </c>
      <c r="G75" s="625"/>
      <c r="H75" s="626"/>
    </row>
    <row r="76" spans="1:8" x14ac:dyDescent="0.25">
      <c r="B76" s="2"/>
      <c r="C76" s="20"/>
      <c r="D76" s="474"/>
      <c r="E76" s="624"/>
      <c r="F76" s="474">
        <f t="shared" si="1"/>
        <v>0</v>
      </c>
      <c r="G76" s="625"/>
      <c r="H76" s="626"/>
    </row>
    <row r="77" spans="1:8" x14ac:dyDescent="0.25">
      <c r="B77" s="2"/>
      <c r="C77" s="20"/>
      <c r="D77" s="474"/>
      <c r="E77" s="624"/>
      <c r="F77" s="474">
        <f t="shared" si="1"/>
        <v>0</v>
      </c>
      <c r="G77" s="625"/>
      <c r="H77" s="626"/>
    </row>
    <row r="78" spans="1:8" x14ac:dyDescent="0.25">
      <c r="B78" s="2"/>
      <c r="C78" s="20"/>
      <c r="D78" s="474"/>
      <c r="E78" s="624"/>
      <c r="F78" s="474">
        <f t="shared" si="1"/>
        <v>0</v>
      </c>
      <c r="G78" s="625"/>
      <c r="H78" s="626"/>
    </row>
    <row r="79" spans="1:8" x14ac:dyDescent="0.25">
      <c r="B79" s="2"/>
      <c r="C79" s="20"/>
      <c r="D79" s="474"/>
      <c r="E79" s="624"/>
      <c r="F79" s="474">
        <f t="shared" si="1"/>
        <v>0</v>
      </c>
      <c r="G79" s="625"/>
      <c r="H79" s="626"/>
    </row>
    <row r="80" spans="1:8" ht="15.75" thickBot="1" x14ac:dyDescent="0.3">
      <c r="A80" s="271"/>
      <c r="B80" s="2"/>
      <c r="C80" s="20"/>
      <c r="D80" s="474"/>
      <c r="E80" s="624"/>
      <c r="F80" s="474">
        <f t="shared" si="1"/>
        <v>0</v>
      </c>
      <c r="G80" s="625"/>
      <c r="H80" s="626"/>
    </row>
    <row r="81" spans="2:8" ht="16.5" thickTop="1" thickBot="1" x14ac:dyDescent="0.3">
      <c r="B81" s="3"/>
      <c r="C81" s="47"/>
      <c r="D81" s="627"/>
      <c r="E81" s="628"/>
      <c r="F81" s="627">
        <f t="shared" si="1"/>
        <v>0</v>
      </c>
      <c r="G81" s="659"/>
      <c r="H81" s="660"/>
    </row>
    <row r="82" spans="2:8" x14ac:dyDescent="0.25">
      <c r="C82" s="82">
        <f>SUM(C8:C81)</f>
        <v>591</v>
      </c>
      <c r="D82" s="661">
        <f>SUM(D9:D81)</f>
        <v>13412.020000000002</v>
      </c>
      <c r="E82" s="662"/>
      <c r="F82" s="661">
        <f>SUM(F8:F81)</f>
        <v>13454.480000000001</v>
      </c>
      <c r="G82" s="662"/>
      <c r="H82" s="662"/>
    </row>
    <row r="83" spans="2:8" x14ac:dyDescent="0.25">
      <c r="C83" s="234"/>
    </row>
    <row r="84" spans="2:8" ht="15.75" thickBot="1" x14ac:dyDescent="0.3">
      <c r="B84" s="179"/>
    </row>
    <row r="85" spans="2:8" ht="15.75" thickBot="1" x14ac:dyDescent="0.3">
      <c r="B85" s="187"/>
      <c r="D85" s="61" t="s">
        <v>4</v>
      </c>
      <c r="E85" s="93">
        <f>F5-C82+F4+F6</f>
        <v>345</v>
      </c>
    </row>
    <row r="86" spans="2:8" ht="15.75" thickBot="1" x14ac:dyDescent="0.3">
      <c r="B86" s="289"/>
    </row>
    <row r="87" spans="2:8" ht="15.75" thickBot="1" x14ac:dyDescent="0.3">
      <c r="B87" s="187"/>
      <c r="C87" s="699" t="s">
        <v>11</v>
      </c>
      <c r="D87" s="700"/>
      <c r="E87" s="95">
        <f>E5-F82+E4+E6</f>
        <v>7805.26</v>
      </c>
    </row>
  </sheetData>
  <mergeCells count="2">
    <mergeCell ref="A1:G1"/>
    <mergeCell ref="C87:D8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H1" workbookViewId="0">
      <pane xSplit="1" ySplit="7" topLeftCell="I83" activePane="bottomRight" state="frozen"/>
      <selection activeCell="H1" sqref="H1"/>
      <selection pane="topRight" activeCell="I1" sqref="I1"/>
      <selection pane="bottomLeft" activeCell="H8" sqref="H8"/>
      <selection pane="bottomRight" activeCell="Q33" sqref="Q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9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9"/>
    <col min="15" max="15" width="11.42578125" style="6"/>
    <col min="16" max="17" width="11.42578125" customWidth="1"/>
  </cols>
  <sheetData>
    <row r="1" spans="1:17" ht="45.75" x14ac:dyDescent="0.65">
      <c r="A1" s="701" t="s">
        <v>291</v>
      </c>
      <c r="B1" s="701"/>
      <c r="C1" s="701"/>
      <c r="D1" s="701"/>
      <c r="E1" s="701"/>
      <c r="F1" s="701"/>
      <c r="G1" s="701"/>
      <c r="H1" s="204">
        <v>1</v>
      </c>
      <c r="J1" s="701" t="str">
        <f>A1</f>
        <v>INVENTARIO DE DICIEMBRE 2014</v>
      </c>
      <c r="K1" s="701"/>
      <c r="L1" s="701"/>
      <c r="M1" s="701"/>
      <c r="N1" s="701"/>
      <c r="O1" s="701"/>
      <c r="P1" s="701"/>
      <c r="Q1" s="204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39" t="s">
        <v>2</v>
      </c>
      <c r="E3" s="12" t="s">
        <v>3</v>
      </c>
      <c r="F3" s="243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39" t="s">
        <v>2</v>
      </c>
      <c r="N3" s="12" t="s">
        <v>3</v>
      </c>
      <c r="O3" s="243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4"/>
      <c r="F4" s="377"/>
      <c r="G4" s="648" t="s">
        <v>178</v>
      </c>
      <c r="H4" s="16"/>
      <c r="J4" s="16"/>
      <c r="K4" s="15"/>
      <c r="L4" s="24"/>
      <c r="M4" s="64"/>
      <c r="N4" s="104"/>
      <c r="O4" s="377"/>
      <c r="P4" s="16"/>
      <c r="Q4" s="16"/>
    </row>
    <row r="5" spans="1:17" ht="15" customHeight="1" x14ac:dyDescent="0.25">
      <c r="A5" s="15" t="s">
        <v>44</v>
      </c>
      <c r="B5" s="706" t="s">
        <v>79</v>
      </c>
      <c r="C5" s="75" t="s">
        <v>80</v>
      </c>
      <c r="D5" s="257">
        <v>41922</v>
      </c>
      <c r="E5" s="94">
        <v>4550.75</v>
      </c>
      <c r="F5" s="157">
        <v>835</v>
      </c>
      <c r="G5" s="655">
        <f>F90</f>
        <v>4550.7499999999991</v>
      </c>
      <c r="H5" s="99">
        <f>E4+E5+E6-G5</f>
        <v>0</v>
      </c>
      <c r="J5" s="15" t="s">
        <v>43</v>
      </c>
      <c r="K5" s="702" t="s">
        <v>175</v>
      </c>
      <c r="L5" s="75" t="s">
        <v>176</v>
      </c>
      <c r="M5" s="257">
        <v>42003</v>
      </c>
      <c r="N5" s="94">
        <v>18028.599999999999</v>
      </c>
      <c r="O5" s="157">
        <v>1654</v>
      </c>
      <c r="P5" s="386">
        <f>O90</f>
        <v>9384.8999999999978</v>
      </c>
      <c r="Q5" s="99">
        <f>N4+N5+N6-P5</f>
        <v>8643.7000000000007</v>
      </c>
    </row>
    <row r="6" spans="1:17" ht="16.5" thickBot="1" x14ac:dyDescent="0.3">
      <c r="A6" s="16"/>
      <c r="B6" s="707"/>
      <c r="C6" s="16"/>
      <c r="D6" s="64"/>
      <c r="E6" s="378"/>
      <c r="F6" s="379"/>
      <c r="G6" s="16"/>
      <c r="J6" s="16"/>
      <c r="K6" s="703"/>
      <c r="L6" s="16"/>
      <c r="M6" s="64"/>
      <c r="N6" s="378"/>
      <c r="O6" s="379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40" t="s">
        <v>3</v>
      </c>
      <c r="E7" s="28" t="s">
        <v>2</v>
      </c>
      <c r="F7" s="245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0" t="s">
        <v>3</v>
      </c>
      <c r="N7" s="28" t="s">
        <v>2</v>
      </c>
      <c r="O7" s="245" t="s">
        <v>9</v>
      </c>
      <c r="P7" s="29" t="s">
        <v>15</v>
      </c>
      <c r="Q7" s="37"/>
    </row>
    <row r="8" spans="1:17" ht="15.75" thickTop="1" x14ac:dyDescent="0.25">
      <c r="A8" s="2"/>
      <c r="B8" s="494">
        <v>5.45</v>
      </c>
      <c r="C8" s="20">
        <v>2</v>
      </c>
      <c r="D8" s="428">
        <f t="shared" ref="D8:D20" si="0">C8*B8</f>
        <v>10.9</v>
      </c>
      <c r="E8" s="256">
        <v>41984</v>
      </c>
      <c r="F8" s="116">
        <f t="shared" ref="F8:F89" si="1">D8</f>
        <v>10.9</v>
      </c>
      <c r="G8" s="117" t="s">
        <v>201</v>
      </c>
      <c r="H8" s="118">
        <v>300</v>
      </c>
      <c r="J8" s="2"/>
      <c r="K8" s="494">
        <v>10.9</v>
      </c>
      <c r="L8" s="20">
        <v>200</v>
      </c>
      <c r="M8" s="428">
        <f t="shared" ref="M8:M20" si="2">L8*K8</f>
        <v>2180</v>
      </c>
      <c r="N8" s="256">
        <v>42016</v>
      </c>
      <c r="O8" s="116">
        <f t="shared" ref="O8:O89" si="3">M8</f>
        <v>2180</v>
      </c>
      <c r="P8" s="117" t="s">
        <v>488</v>
      </c>
      <c r="Q8" s="118">
        <v>640</v>
      </c>
    </row>
    <row r="9" spans="1:17" x14ac:dyDescent="0.25">
      <c r="A9" s="2"/>
      <c r="B9" s="494">
        <v>5.45</v>
      </c>
      <c r="C9" s="20">
        <v>110</v>
      </c>
      <c r="D9" s="428">
        <f t="shared" si="0"/>
        <v>599.5</v>
      </c>
      <c r="E9" s="189">
        <v>41986</v>
      </c>
      <c r="F9" s="116">
        <f t="shared" si="1"/>
        <v>599.5</v>
      </c>
      <c r="G9" s="117" t="s">
        <v>208</v>
      </c>
      <c r="H9" s="118">
        <v>300</v>
      </c>
      <c r="J9" s="2"/>
      <c r="K9" s="494">
        <v>10.9</v>
      </c>
      <c r="L9" s="20">
        <v>3</v>
      </c>
      <c r="M9" s="428">
        <f t="shared" si="2"/>
        <v>32.700000000000003</v>
      </c>
      <c r="N9" s="189">
        <v>42018</v>
      </c>
      <c r="O9" s="116">
        <f t="shared" si="3"/>
        <v>32.700000000000003</v>
      </c>
      <c r="P9" s="117" t="s">
        <v>502</v>
      </c>
      <c r="Q9" s="118">
        <v>640</v>
      </c>
    </row>
    <row r="10" spans="1:17" x14ac:dyDescent="0.25">
      <c r="A10" s="164" t="s">
        <v>33</v>
      </c>
      <c r="B10" s="494">
        <v>5.45</v>
      </c>
      <c r="C10" s="20">
        <v>10</v>
      </c>
      <c r="D10" s="428">
        <f t="shared" si="0"/>
        <v>54.5</v>
      </c>
      <c r="E10" s="189">
        <v>41988</v>
      </c>
      <c r="F10" s="116">
        <f t="shared" si="1"/>
        <v>54.5</v>
      </c>
      <c r="G10" s="117" t="s">
        <v>210</v>
      </c>
      <c r="H10" s="118">
        <v>300</v>
      </c>
      <c r="J10" s="164" t="s">
        <v>33</v>
      </c>
      <c r="K10" s="494">
        <v>10.9</v>
      </c>
      <c r="L10" s="20">
        <v>2</v>
      </c>
      <c r="M10" s="428">
        <f t="shared" si="2"/>
        <v>21.8</v>
      </c>
      <c r="N10" s="189">
        <v>42019</v>
      </c>
      <c r="O10" s="116">
        <f t="shared" si="3"/>
        <v>21.8</v>
      </c>
      <c r="P10" s="117" t="s">
        <v>507</v>
      </c>
      <c r="Q10" s="118">
        <v>640</v>
      </c>
    </row>
    <row r="11" spans="1:17" x14ac:dyDescent="0.25">
      <c r="A11" s="165"/>
      <c r="B11" s="494">
        <v>5.45</v>
      </c>
      <c r="C11" s="20">
        <v>10</v>
      </c>
      <c r="D11" s="428">
        <f t="shared" si="0"/>
        <v>54.5</v>
      </c>
      <c r="E11" s="256">
        <v>41988</v>
      </c>
      <c r="F11" s="116">
        <f t="shared" si="1"/>
        <v>54.5</v>
      </c>
      <c r="G11" s="117" t="s">
        <v>211</v>
      </c>
      <c r="H11" s="118">
        <v>300</v>
      </c>
      <c r="J11" s="165"/>
      <c r="K11" s="494">
        <v>10.9</v>
      </c>
      <c r="L11" s="20">
        <v>20</v>
      </c>
      <c r="M11" s="428">
        <f t="shared" si="2"/>
        <v>218</v>
      </c>
      <c r="N11" s="256">
        <v>42020</v>
      </c>
      <c r="O11" s="116">
        <f t="shared" si="3"/>
        <v>218</v>
      </c>
      <c r="P11" s="117" t="s">
        <v>512</v>
      </c>
      <c r="Q11" s="118">
        <v>640</v>
      </c>
    </row>
    <row r="12" spans="1:17" x14ac:dyDescent="0.25">
      <c r="A12" s="171"/>
      <c r="B12" s="494">
        <v>5.45</v>
      </c>
      <c r="C12" s="20">
        <v>2</v>
      </c>
      <c r="D12" s="428">
        <f t="shared" si="0"/>
        <v>10.9</v>
      </c>
      <c r="E12" s="256">
        <v>41988</v>
      </c>
      <c r="F12" s="116">
        <f t="shared" si="1"/>
        <v>10.9</v>
      </c>
      <c r="G12" s="117" t="s">
        <v>212</v>
      </c>
      <c r="H12" s="118">
        <v>300</v>
      </c>
      <c r="J12" s="171"/>
      <c r="K12" s="494">
        <v>10.9</v>
      </c>
      <c r="L12" s="20">
        <v>10</v>
      </c>
      <c r="M12" s="428">
        <f t="shared" si="2"/>
        <v>109</v>
      </c>
      <c r="N12" s="256">
        <v>42021</v>
      </c>
      <c r="O12" s="116">
        <f t="shared" si="3"/>
        <v>109</v>
      </c>
      <c r="P12" s="117" t="s">
        <v>518</v>
      </c>
      <c r="Q12" s="118">
        <v>640</v>
      </c>
    </row>
    <row r="13" spans="1:17" x14ac:dyDescent="0.25">
      <c r="A13" s="166" t="s">
        <v>34</v>
      </c>
      <c r="B13" s="494">
        <v>5.45</v>
      </c>
      <c r="C13" s="20">
        <v>2</v>
      </c>
      <c r="D13" s="428">
        <f t="shared" si="0"/>
        <v>10.9</v>
      </c>
      <c r="E13" s="256">
        <v>41989</v>
      </c>
      <c r="F13" s="116">
        <f t="shared" si="1"/>
        <v>10.9</v>
      </c>
      <c r="G13" s="117" t="s">
        <v>213</v>
      </c>
      <c r="H13" s="118">
        <v>300</v>
      </c>
      <c r="J13" s="166" t="s">
        <v>34</v>
      </c>
      <c r="K13" s="494">
        <v>10.9</v>
      </c>
      <c r="L13" s="20">
        <v>20</v>
      </c>
      <c r="M13" s="428">
        <f t="shared" si="2"/>
        <v>218</v>
      </c>
      <c r="N13" s="256">
        <v>42021</v>
      </c>
      <c r="O13" s="116">
        <f t="shared" si="3"/>
        <v>218</v>
      </c>
      <c r="P13" s="117" t="s">
        <v>519</v>
      </c>
      <c r="Q13" s="118">
        <v>640</v>
      </c>
    </row>
    <row r="14" spans="1:17" x14ac:dyDescent="0.25">
      <c r="A14" s="165"/>
      <c r="B14" s="494">
        <v>5.45</v>
      </c>
      <c r="C14" s="20">
        <v>3</v>
      </c>
      <c r="D14" s="428">
        <f t="shared" si="0"/>
        <v>16.350000000000001</v>
      </c>
      <c r="E14" s="189">
        <v>41991</v>
      </c>
      <c r="F14" s="116">
        <f t="shared" si="1"/>
        <v>16.350000000000001</v>
      </c>
      <c r="G14" s="117" t="s">
        <v>220</v>
      </c>
      <c r="H14" s="118">
        <v>300</v>
      </c>
      <c r="J14" s="165"/>
      <c r="K14" s="494">
        <v>10.9</v>
      </c>
      <c r="L14" s="20">
        <v>5</v>
      </c>
      <c r="M14" s="428">
        <f t="shared" si="2"/>
        <v>54.5</v>
      </c>
      <c r="N14" s="189">
        <v>42021</v>
      </c>
      <c r="O14" s="116">
        <f t="shared" si="3"/>
        <v>54.5</v>
      </c>
      <c r="P14" s="117" t="s">
        <v>521</v>
      </c>
      <c r="Q14" s="118">
        <v>640</v>
      </c>
    </row>
    <row r="15" spans="1:17" x14ac:dyDescent="0.25">
      <c r="A15" s="171"/>
      <c r="B15" s="494">
        <v>5.45</v>
      </c>
      <c r="C15" s="20">
        <v>15</v>
      </c>
      <c r="D15" s="428">
        <f t="shared" si="0"/>
        <v>81.75</v>
      </c>
      <c r="E15" s="189">
        <v>41992</v>
      </c>
      <c r="F15" s="116">
        <f t="shared" si="1"/>
        <v>81.75</v>
      </c>
      <c r="G15" s="429" t="s">
        <v>229</v>
      </c>
      <c r="H15" s="118">
        <v>300</v>
      </c>
      <c r="J15" s="171"/>
      <c r="K15" s="494">
        <v>10.9</v>
      </c>
      <c r="L15" s="20">
        <v>10</v>
      </c>
      <c r="M15" s="428">
        <f t="shared" si="2"/>
        <v>109</v>
      </c>
      <c r="N15" s="189">
        <v>42021</v>
      </c>
      <c r="O15" s="116">
        <f t="shared" si="3"/>
        <v>109</v>
      </c>
      <c r="P15" s="429" t="s">
        <v>528</v>
      </c>
      <c r="Q15" s="118">
        <v>640</v>
      </c>
    </row>
    <row r="16" spans="1:17" x14ac:dyDescent="0.25">
      <c r="A16" s="2"/>
      <c r="B16" s="494">
        <v>5.45</v>
      </c>
      <c r="C16" s="20">
        <v>5</v>
      </c>
      <c r="D16" s="428">
        <f t="shared" si="0"/>
        <v>27.25</v>
      </c>
      <c r="E16" s="189">
        <v>41993</v>
      </c>
      <c r="F16" s="116">
        <f t="shared" si="1"/>
        <v>27.25</v>
      </c>
      <c r="G16" s="117" t="s">
        <v>234</v>
      </c>
      <c r="H16" s="118">
        <v>300</v>
      </c>
      <c r="J16" s="2"/>
      <c r="K16" s="494">
        <v>10.9</v>
      </c>
      <c r="L16" s="20">
        <v>10</v>
      </c>
      <c r="M16" s="428">
        <f t="shared" si="2"/>
        <v>109</v>
      </c>
      <c r="N16" s="189">
        <v>42023</v>
      </c>
      <c r="O16" s="116">
        <f t="shared" si="3"/>
        <v>109</v>
      </c>
      <c r="P16" s="117" t="s">
        <v>531</v>
      </c>
      <c r="Q16" s="118">
        <v>640</v>
      </c>
    </row>
    <row r="17" spans="1:17" x14ac:dyDescent="0.25">
      <c r="A17" s="2"/>
      <c r="B17" s="494">
        <v>5.45</v>
      </c>
      <c r="C17" s="20">
        <v>10</v>
      </c>
      <c r="D17" s="428">
        <f t="shared" si="0"/>
        <v>54.5</v>
      </c>
      <c r="E17" s="189">
        <v>41994</v>
      </c>
      <c r="F17" s="116">
        <f t="shared" si="1"/>
        <v>54.5</v>
      </c>
      <c r="G17" s="117" t="s">
        <v>235</v>
      </c>
      <c r="H17" s="118">
        <v>300</v>
      </c>
      <c r="J17" s="2"/>
      <c r="K17" s="494">
        <v>10.9</v>
      </c>
      <c r="L17" s="20">
        <v>48</v>
      </c>
      <c r="M17" s="428">
        <f t="shared" si="2"/>
        <v>523.20000000000005</v>
      </c>
      <c r="N17" s="189">
        <v>42023</v>
      </c>
      <c r="O17" s="116">
        <f t="shared" si="3"/>
        <v>523.20000000000005</v>
      </c>
      <c r="P17" s="117" t="s">
        <v>535</v>
      </c>
      <c r="Q17" s="118">
        <v>640</v>
      </c>
    </row>
    <row r="18" spans="1:17" x14ac:dyDescent="0.25">
      <c r="A18" s="2"/>
      <c r="B18" s="494">
        <v>5.45</v>
      </c>
      <c r="C18" s="20">
        <v>200</v>
      </c>
      <c r="D18" s="428">
        <f t="shared" si="0"/>
        <v>1090</v>
      </c>
      <c r="E18" s="256">
        <v>41995</v>
      </c>
      <c r="F18" s="116">
        <f t="shared" si="1"/>
        <v>1090</v>
      </c>
      <c r="G18" s="117" t="s">
        <v>238</v>
      </c>
      <c r="H18" s="118">
        <v>300</v>
      </c>
      <c r="J18" s="2"/>
      <c r="K18" s="494">
        <v>10.9</v>
      </c>
      <c r="L18" s="20">
        <v>66</v>
      </c>
      <c r="M18" s="428">
        <f t="shared" si="2"/>
        <v>719.4</v>
      </c>
      <c r="N18" s="256">
        <v>42024</v>
      </c>
      <c r="O18" s="116">
        <f t="shared" si="3"/>
        <v>719.4</v>
      </c>
      <c r="P18" s="117" t="s">
        <v>536</v>
      </c>
      <c r="Q18" s="118">
        <v>640</v>
      </c>
    </row>
    <row r="19" spans="1:17" x14ac:dyDescent="0.25">
      <c r="A19" s="2"/>
      <c r="B19" s="494">
        <v>5.45</v>
      </c>
      <c r="C19" s="20">
        <v>2</v>
      </c>
      <c r="D19" s="428">
        <f t="shared" si="0"/>
        <v>10.9</v>
      </c>
      <c r="E19" s="256">
        <v>41996</v>
      </c>
      <c r="F19" s="116">
        <f t="shared" si="1"/>
        <v>10.9</v>
      </c>
      <c r="G19" s="117" t="s">
        <v>243</v>
      </c>
      <c r="H19" s="118">
        <v>300</v>
      </c>
      <c r="J19" s="2"/>
      <c r="K19" s="494">
        <v>10.9</v>
      </c>
      <c r="L19" s="20">
        <v>30</v>
      </c>
      <c r="M19" s="428">
        <f t="shared" si="2"/>
        <v>327</v>
      </c>
      <c r="N19" s="256">
        <v>42026</v>
      </c>
      <c r="O19" s="116">
        <f t="shared" si="3"/>
        <v>327</v>
      </c>
      <c r="P19" s="117" t="s">
        <v>555</v>
      </c>
      <c r="Q19" s="118">
        <v>640</v>
      </c>
    </row>
    <row r="20" spans="1:17" x14ac:dyDescent="0.25">
      <c r="A20" s="2"/>
      <c r="B20" s="494">
        <v>5.45</v>
      </c>
      <c r="C20" s="20">
        <v>10</v>
      </c>
      <c r="D20" s="428">
        <f t="shared" si="0"/>
        <v>54.5</v>
      </c>
      <c r="E20" s="256">
        <v>41997</v>
      </c>
      <c r="F20" s="116">
        <f t="shared" si="1"/>
        <v>54.5</v>
      </c>
      <c r="G20" s="117" t="s">
        <v>252</v>
      </c>
      <c r="H20" s="118">
        <v>300</v>
      </c>
      <c r="J20" s="2"/>
      <c r="K20" s="494">
        <v>10.9</v>
      </c>
      <c r="L20" s="20">
        <v>3</v>
      </c>
      <c r="M20" s="428">
        <f t="shared" si="2"/>
        <v>32.700000000000003</v>
      </c>
      <c r="N20" s="256">
        <v>42026</v>
      </c>
      <c r="O20" s="116">
        <f t="shared" si="3"/>
        <v>32.700000000000003</v>
      </c>
      <c r="P20" s="117" t="s">
        <v>556</v>
      </c>
      <c r="Q20" s="118">
        <v>640</v>
      </c>
    </row>
    <row r="21" spans="1:17" x14ac:dyDescent="0.25">
      <c r="A21" s="2"/>
      <c r="B21" s="494">
        <v>5.45</v>
      </c>
      <c r="C21" s="20">
        <v>99</v>
      </c>
      <c r="D21" s="428">
        <f>C21*B19</f>
        <v>539.55000000000007</v>
      </c>
      <c r="E21" s="189">
        <v>41999</v>
      </c>
      <c r="F21" s="116">
        <f t="shared" si="1"/>
        <v>539.55000000000007</v>
      </c>
      <c r="G21" s="117" t="s">
        <v>256</v>
      </c>
      <c r="H21" s="118">
        <v>300</v>
      </c>
      <c r="J21" s="2"/>
      <c r="K21" s="494">
        <v>10.9</v>
      </c>
      <c r="L21" s="20">
        <v>10</v>
      </c>
      <c r="M21" s="428">
        <f>L21*K19</f>
        <v>109</v>
      </c>
      <c r="N21" s="189">
        <v>42028</v>
      </c>
      <c r="O21" s="116">
        <f t="shared" si="3"/>
        <v>109</v>
      </c>
      <c r="P21" s="117" t="s">
        <v>567</v>
      </c>
      <c r="Q21" s="118">
        <v>640</v>
      </c>
    </row>
    <row r="22" spans="1:17" x14ac:dyDescent="0.25">
      <c r="A22" s="2"/>
      <c r="B22" s="494">
        <v>5.45</v>
      </c>
      <c r="C22" s="20">
        <v>10</v>
      </c>
      <c r="D22" s="428">
        <f t="shared" ref="D22:D31" si="4">C22*B20</f>
        <v>54.5</v>
      </c>
      <c r="E22" s="189">
        <v>42000</v>
      </c>
      <c r="F22" s="116">
        <f t="shared" si="1"/>
        <v>54.5</v>
      </c>
      <c r="G22" s="117" t="s">
        <v>260</v>
      </c>
      <c r="H22" s="118">
        <v>300</v>
      </c>
      <c r="J22" s="2"/>
      <c r="K22" s="494">
        <v>10.9</v>
      </c>
      <c r="L22" s="20">
        <v>56</v>
      </c>
      <c r="M22" s="428">
        <f t="shared" ref="M22:M31" si="5">L22*K20</f>
        <v>610.4</v>
      </c>
      <c r="N22" s="189">
        <v>42030</v>
      </c>
      <c r="O22" s="116">
        <f t="shared" si="3"/>
        <v>610.4</v>
      </c>
      <c r="P22" s="117" t="s">
        <v>571</v>
      </c>
      <c r="Q22" s="118">
        <v>640</v>
      </c>
    </row>
    <row r="23" spans="1:17" x14ac:dyDescent="0.25">
      <c r="A23" s="2"/>
      <c r="B23" s="494">
        <v>5.45</v>
      </c>
      <c r="C23" s="20">
        <v>3</v>
      </c>
      <c r="D23" s="428">
        <f t="shared" si="4"/>
        <v>16.350000000000001</v>
      </c>
      <c r="E23" s="189">
        <v>42000</v>
      </c>
      <c r="F23" s="116">
        <f t="shared" si="1"/>
        <v>16.350000000000001</v>
      </c>
      <c r="G23" s="117" t="s">
        <v>262</v>
      </c>
      <c r="H23" s="118">
        <v>300</v>
      </c>
      <c r="J23" s="2"/>
      <c r="K23" s="494">
        <v>10.9</v>
      </c>
      <c r="L23" s="20">
        <v>10</v>
      </c>
      <c r="M23" s="428">
        <f t="shared" si="5"/>
        <v>109</v>
      </c>
      <c r="N23" s="189">
        <v>42030</v>
      </c>
      <c r="O23" s="116">
        <f t="shared" si="3"/>
        <v>109</v>
      </c>
      <c r="P23" s="117" t="s">
        <v>572</v>
      </c>
      <c r="Q23" s="118">
        <v>640</v>
      </c>
    </row>
    <row r="24" spans="1:17" x14ac:dyDescent="0.25">
      <c r="A24" s="2"/>
      <c r="B24" s="494">
        <v>5.45</v>
      </c>
      <c r="C24" s="20">
        <v>10</v>
      </c>
      <c r="D24" s="428">
        <f t="shared" si="4"/>
        <v>54.5</v>
      </c>
      <c r="E24" s="189">
        <v>42003</v>
      </c>
      <c r="F24" s="116">
        <f t="shared" si="1"/>
        <v>54.5</v>
      </c>
      <c r="G24" s="117" t="s">
        <v>266</v>
      </c>
      <c r="H24" s="118">
        <v>300</v>
      </c>
      <c r="J24" s="2"/>
      <c r="K24" s="494">
        <v>10.9</v>
      </c>
      <c r="L24" s="20">
        <v>50</v>
      </c>
      <c r="M24" s="428">
        <f t="shared" si="5"/>
        <v>545</v>
      </c>
      <c r="N24" s="189">
        <v>42030</v>
      </c>
      <c r="O24" s="116">
        <f t="shared" si="3"/>
        <v>545</v>
      </c>
      <c r="P24" s="117" t="s">
        <v>574</v>
      </c>
      <c r="Q24" s="118">
        <v>720</v>
      </c>
    </row>
    <row r="25" spans="1:17" x14ac:dyDescent="0.25">
      <c r="A25" s="2"/>
      <c r="B25" s="494">
        <v>5.45</v>
      </c>
      <c r="C25" s="20">
        <v>20</v>
      </c>
      <c r="D25" s="428">
        <f t="shared" si="4"/>
        <v>109</v>
      </c>
      <c r="E25" s="256">
        <v>42003</v>
      </c>
      <c r="F25" s="116">
        <f t="shared" si="1"/>
        <v>109</v>
      </c>
      <c r="G25" s="117" t="s">
        <v>268</v>
      </c>
      <c r="H25" s="118">
        <v>300</v>
      </c>
      <c r="J25" s="2"/>
      <c r="K25" s="494">
        <v>10.9</v>
      </c>
      <c r="L25" s="20">
        <v>200</v>
      </c>
      <c r="M25" s="428">
        <f t="shared" si="5"/>
        <v>2180</v>
      </c>
      <c r="N25" s="256">
        <v>42031</v>
      </c>
      <c r="O25" s="116">
        <f t="shared" si="3"/>
        <v>2180</v>
      </c>
      <c r="P25" s="117" t="s">
        <v>576</v>
      </c>
      <c r="Q25" s="118">
        <v>720</v>
      </c>
    </row>
    <row r="26" spans="1:17" x14ac:dyDescent="0.25">
      <c r="A26" s="2"/>
      <c r="B26" s="494">
        <v>5.45</v>
      </c>
      <c r="C26" s="20">
        <v>3</v>
      </c>
      <c r="D26" s="428">
        <f t="shared" si="4"/>
        <v>16.350000000000001</v>
      </c>
      <c r="E26" s="256">
        <v>42003</v>
      </c>
      <c r="F26" s="116">
        <f t="shared" si="1"/>
        <v>16.350000000000001</v>
      </c>
      <c r="G26" s="117" t="s">
        <v>270</v>
      </c>
      <c r="H26" s="118">
        <v>300</v>
      </c>
      <c r="J26" s="2"/>
      <c r="K26" s="494">
        <v>10.9</v>
      </c>
      <c r="L26" s="20">
        <v>2</v>
      </c>
      <c r="M26" s="428">
        <f t="shared" si="5"/>
        <v>21.8</v>
      </c>
      <c r="N26" s="256">
        <v>42033</v>
      </c>
      <c r="O26" s="116">
        <f t="shared" si="3"/>
        <v>21.8</v>
      </c>
      <c r="P26" s="117" t="s">
        <v>584</v>
      </c>
      <c r="Q26" s="118">
        <v>720</v>
      </c>
    </row>
    <row r="27" spans="1:17" x14ac:dyDescent="0.25">
      <c r="A27" s="2"/>
      <c r="B27" s="494">
        <v>5.45</v>
      </c>
      <c r="C27" s="20">
        <v>10</v>
      </c>
      <c r="D27" s="428">
        <f t="shared" si="4"/>
        <v>54.5</v>
      </c>
      <c r="E27" s="256">
        <v>42004</v>
      </c>
      <c r="F27" s="116">
        <f t="shared" si="1"/>
        <v>54.5</v>
      </c>
      <c r="G27" s="117" t="s">
        <v>273</v>
      </c>
      <c r="H27" s="118">
        <v>320</v>
      </c>
      <c r="J27" s="2"/>
      <c r="K27" s="494">
        <v>10.9</v>
      </c>
      <c r="L27" s="20">
        <v>54</v>
      </c>
      <c r="M27" s="428">
        <f t="shared" si="5"/>
        <v>588.6</v>
      </c>
      <c r="N27" s="256">
        <v>42033</v>
      </c>
      <c r="O27" s="116">
        <f t="shared" si="3"/>
        <v>588.6</v>
      </c>
      <c r="P27" s="117" t="s">
        <v>588</v>
      </c>
      <c r="Q27" s="118">
        <v>720</v>
      </c>
    </row>
    <row r="28" spans="1:17" x14ac:dyDescent="0.25">
      <c r="A28" s="2"/>
      <c r="B28" s="494">
        <v>5.45</v>
      </c>
      <c r="C28" s="20">
        <v>3</v>
      </c>
      <c r="D28" s="428">
        <f t="shared" si="4"/>
        <v>16.350000000000001</v>
      </c>
      <c r="E28" s="256">
        <v>42004</v>
      </c>
      <c r="F28" s="116">
        <f t="shared" si="1"/>
        <v>16.350000000000001</v>
      </c>
      <c r="G28" s="117" t="s">
        <v>276</v>
      </c>
      <c r="H28" s="118">
        <v>320</v>
      </c>
      <c r="J28" s="2"/>
      <c r="K28" s="494">
        <v>10.9</v>
      </c>
      <c r="L28" s="20">
        <v>2</v>
      </c>
      <c r="M28" s="428">
        <f t="shared" si="5"/>
        <v>21.8</v>
      </c>
      <c r="N28" s="256">
        <v>42034</v>
      </c>
      <c r="O28" s="116">
        <f t="shared" si="3"/>
        <v>21.8</v>
      </c>
      <c r="P28" s="117" t="s">
        <v>596</v>
      </c>
      <c r="Q28" s="118">
        <v>720</v>
      </c>
    </row>
    <row r="29" spans="1:17" x14ac:dyDescent="0.25">
      <c r="A29" s="2"/>
      <c r="B29" s="494">
        <v>5.45</v>
      </c>
      <c r="C29" s="20">
        <v>10</v>
      </c>
      <c r="D29" s="636">
        <f t="shared" si="4"/>
        <v>54.5</v>
      </c>
      <c r="E29" s="451">
        <v>42007</v>
      </c>
      <c r="F29" s="100">
        <f t="shared" si="1"/>
        <v>54.5</v>
      </c>
      <c r="G29" s="111" t="s">
        <v>443</v>
      </c>
      <c r="H29" s="101">
        <v>320</v>
      </c>
      <c r="J29" s="2"/>
      <c r="K29" s="494">
        <v>10.9</v>
      </c>
      <c r="L29" s="20">
        <v>10</v>
      </c>
      <c r="M29" s="428">
        <f t="shared" si="5"/>
        <v>109</v>
      </c>
      <c r="N29" s="256">
        <v>42034</v>
      </c>
      <c r="O29" s="116">
        <f t="shared" si="3"/>
        <v>109</v>
      </c>
      <c r="P29" s="117" t="s">
        <v>599</v>
      </c>
      <c r="Q29" s="118">
        <v>720</v>
      </c>
    </row>
    <row r="30" spans="1:17" x14ac:dyDescent="0.25">
      <c r="A30" s="2"/>
      <c r="B30" s="494">
        <v>5.45</v>
      </c>
      <c r="C30" s="20">
        <v>10</v>
      </c>
      <c r="D30" s="636">
        <f t="shared" si="4"/>
        <v>54.5</v>
      </c>
      <c r="E30" s="451">
        <v>42011</v>
      </c>
      <c r="F30" s="100">
        <f t="shared" si="1"/>
        <v>54.5</v>
      </c>
      <c r="G30" s="111" t="s">
        <v>463</v>
      </c>
      <c r="H30" s="101">
        <v>320</v>
      </c>
      <c r="J30" s="2"/>
      <c r="K30" s="494">
        <v>10.9</v>
      </c>
      <c r="L30" s="20">
        <v>20</v>
      </c>
      <c r="M30" s="428">
        <f t="shared" si="5"/>
        <v>218</v>
      </c>
      <c r="N30" s="256">
        <v>42035</v>
      </c>
      <c r="O30" s="116">
        <f t="shared" si="3"/>
        <v>218</v>
      </c>
      <c r="P30" s="117" t="s">
        <v>603</v>
      </c>
      <c r="Q30" s="118">
        <v>720</v>
      </c>
    </row>
    <row r="31" spans="1:17" x14ac:dyDescent="0.25">
      <c r="A31" s="2"/>
      <c r="B31" s="494">
        <v>5.45</v>
      </c>
      <c r="C31" s="20">
        <v>110</v>
      </c>
      <c r="D31" s="636">
        <f t="shared" si="4"/>
        <v>599.5</v>
      </c>
      <c r="E31" s="451">
        <v>42011</v>
      </c>
      <c r="F31" s="100">
        <f t="shared" si="1"/>
        <v>599.5</v>
      </c>
      <c r="G31" s="111" t="s">
        <v>468</v>
      </c>
      <c r="H31" s="101">
        <v>320</v>
      </c>
      <c r="J31" s="2"/>
      <c r="K31" s="494">
        <v>10.9</v>
      </c>
      <c r="L31" s="20">
        <v>10</v>
      </c>
      <c r="M31" s="428">
        <f t="shared" si="5"/>
        <v>109</v>
      </c>
      <c r="N31" s="256">
        <v>42035</v>
      </c>
      <c r="O31" s="116">
        <f t="shared" si="3"/>
        <v>109</v>
      </c>
      <c r="P31" s="117" t="s">
        <v>605</v>
      </c>
      <c r="Q31" s="118">
        <v>720</v>
      </c>
    </row>
    <row r="32" spans="1:17" x14ac:dyDescent="0.25">
      <c r="A32" s="2"/>
      <c r="B32" s="494">
        <v>5.45</v>
      </c>
      <c r="C32" s="20">
        <v>2</v>
      </c>
      <c r="D32" s="637">
        <f>C32*B23</f>
        <v>10.9</v>
      </c>
      <c r="E32" s="197">
        <v>42012</v>
      </c>
      <c r="F32" s="100">
        <f t="shared" si="1"/>
        <v>10.9</v>
      </c>
      <c r="G32" s="111" t="s">
        <v>469</v>
      </c>
      <c r="H32" s="101">
        <v>320</v>
      </c>
      <c r="J32" s="2"/>
      <c r="K32" s="494">
        <v>10.9</v>
      </c>
      <c r="L32" s="20">
        <v>10</v>
      </c>
      <c r="M32" s="492">
        <f>L32*K23</f>
        <v>109</v>
      </c>
      <c r="N32" s="176">
        <v>42035</v>
      </c>
      <c r="O32" s="116">
        <f t="shared" si="3"/>
        <v>109</v>
      </c>
      <c r="P32" s="117" t="s">
        <v>606</v>
      </c>
      <c r="Q32" s="118">
        <v>720</v>
      </c>
    </row>
    <row r="33" spans="1:17" x14ac:dyDescent="0.25">
      <c r="A33" s="2"/>
      <c r="B33" s="494">
        <v>5.45</v>
      </c>
      <c r="C33" s="20">
        <v>2</v>
      </c>
      <c r="D33" s="637">
        <f t="shared" ref="D33:D87" si="6">C33*B24</f>
        <v>10.9</v>
      </c>
      <c r="E33" s="197">
        <v>42014</v>
      </c>
      <c r="F33" s="100">
        <f t="shared" si="1"/>
        <v>10.9</v>
      </c>
      <c r="G33" s="111" t="s">
        <v>479</v>
      </c>
      <c r="H33" s="101">
        <v>330</v>
      </c>
      <c r="J33" s="2"/>
      <c r="K33" s="494">
        <v>10.9</v>
      </c>
      <c r="L33" s="20"/>
      <c r="M33" s="492">
        <f t="shared" ref="M33:M87" si="7">L33*K24</f>
        <v>0</v>
      </c>
      <c r="N33" s="176"/>
      <c r="O33" s="116">
        <f t="shared" si="3"/>
        <v>0</v>
      </c>
      <c r="P33" s="117"/>
      <c r="Q33" s="118"/>
    </row>
    <row r="34" spans="1:17" x14ac:dyDescent="0.25">
      <c r="A34" s="2"/>
      <c r="B34" s="494">
        <v>5.45</v>
      </c>
      <c r="C34" s="20">
        <v>20</v>
      </c>
      <c r="D34" s="637">
        <f t="shared" si="6"/>
        <v>109</v>
      </c>
      <c r="E34" s="197">
        <v>42014</v>
      </c>
      <c r="F34" s="100">
        <f t="shared" si="1"/>
        <v>109</v>
      </c>
      <c r="G34" s="111" t="s">
        <v>482</v>
      </c>
      <c r="H34" s="101">
        <v>330</v>
      </c>
      <c r="J34" s="2"/>
      <c r="K34" s="494">
        <v>10.9</v>
      </c>
      <c r="L34" s="20"/>
      <c r="M34" s="492">
        <f t="shared" si="7"/>
        <v>0</v>
      </c>
      <c r="N34" s="176"/>
      <c r="O34" s="116">
        <f t="shared" si="3"/>
        <v>0</v>
      </c>
      <c r="P34" s="117"/>
      <c r="Q34" s="118"/>
    </row>
    <row r="35" spans="1:17" x14ac:dyDescent="0.25">
      <c r="A35" s="2"/>
      <c r="B35" s="494">
        <v>5.45</v>
      </c>
      <c r="C35" s="20">
        <v>10</v>
      </c>
      <c r="D35" s="637">
        <f t="shared" si="6"/>
        <v>54.5</v>
      </c>
      <c r="E35" s="197">
        <v>42014</v>
      </c>
      <c r="F35" s="100">
        <f t="shared" si="1"/>
        <v>54.5</v>
      </c>
      <c r="G35" s="111" t="s">
        <v>484</v>
      </c>
      <c r="H35" s="101">
        <v>330</v>
      </c>
      <c r="J35" s="2"/>
      <c r="K35" s="494">
        <v>10.9</v>
      </c>
      <c r="L35" s="20"/>
      <c r="M35" s="492">
        <f t="shared" si="7"/>
        <v>0</v>
      </c>
      <c r="N35" s="176"/>
      <c r="O35" s="116">
        <f t="shared" si="3"/>
        <v>0</v>
      </c>
      <c r="P35" s="117"/>
      <c r="Q35" s="118"/>
    </row>
    <row r="36" spans="1:17" x14ac:dyDescent="0.25">
      <c r="A36" s="2"/>
      <c r="B36" s="494">
        <v>5.45</v>
      </c>
      <c r="C36" s="20">
        <v>10</v>
      </c>
      <c r="D36" s="637">
        <f t="shared" si="6"/>
        <v>54.5</v>
      </c>
      <c r="E36" s="197">
        <v>42016</v>
      </c>
      <c r="F36" s="100">
        <f t="shared" si="1"/>
        <v>54.5</v>
      </c>
      <c r="G36" s="111" t="s">
        <v>487</v>
      </c>
      <c r="H36" s="101">
        <v>330</v>
      </c>
      <c r="J36" s="2"/>
      <c r="K36" s="494">
        <v>10.9</v>
      </c>
      <c r="L36" s="20"/>
      <c r="M36" s="492">
        <f t="shared" si="7"/>
        <v>0</v>
      </c>
      <c r="N36" s="176"/>
      <c r="O36" s="116">
        <f t="shared" si="3"/>
        <v>0</v>
      </c>
      <c r="P36" s="117"/>
      <c r="Q36" s="118"/>
    </row>
    <row r="37" spans="1:17" x14ac:dyDescent="0.25">
      <c r="A37" s="2"/>
      <c r="B37" s="494">
        <v>5.45</v>
      </c>
      <c r="C37" s="20">
        <v>99</v>
      </c>
      <c r="D37" s="637">
        <f t="shared" si="6"/>
        <v>539.55000000000007</v>
      </c>
      <c r="E37" s="197">
        <v>42017</v>
      </c>
      <c r="F37" s="100">
        <f t="shared" si="1"/>
        <v>539.55000000000007</v>
      </c>
      <c r="G37" s="111" t="s">
        <v>491</v>
      </c>
      <c r="H37" s="101">
        <v>330</v>
      </c>
      <c r="J37" s="2"/>
      <c r="K37" s="494">
        <v>10.9</v>
      </c>
      <c r="L37" s="20"/>
      <c r="M37" s="492">
        <f t="shared" si="7"/>
        <v>0</v>
      </c>
      <c r="N37" s="176"/>
      <c r="O37" s="116">
        <f t="shared" si="3"/>
        <v>0</v>
      </c>
      <c r="P37" s="117"/>
      <c r="Q37" s="118"/>
    </row>
    <row r="38" spans="1:17" x14ac:dyDescent="0.25">
      <c r="A38" s="2"/>
      <c r="B38" s="494">
        <v>5.45</v>
      </c>
      <c r="C38" s="20">
        <v>2</v>
      </c>
      <c r="D38" s="637">
        <f t="shared" si="6"/>
        <v>10.9</v>
      </c>
      <c r="E38" s="197">
        <v>42017</v>
      </c>
      <c r="F38" s="100">
        <f t="shared" si="1"/>
        <v>10.9</v>
      </c>
      <c r="G38" s="111" t="s">
        <v>494</v>
      </c>
      <c r="H38" s="101">
        <v>330</v>
      </c>
      <c r="J38" s="2"/>
      <c r="K38" s="494">
        <v>10.9</v>
      </c>
      <c r="L38" s="20"/>
      <c r="M38" s="492">
        <f t="shared" si="7"/>
        <v>0</v>
      </c>
      <c r="N38" s="176"/>
      <c r="O38" s="116">
        <f t="shared" si="3"/>
        <v>0</v>
      </c>
      <c r="P38" s="117"/>
      <c r="Q38" s="118"/>
    </row>
    <row r="39" spans="1:17" x14ac:dyDescent="0.25">
      <c r="A39" s="2"/>
      <c r="B39" s="494">
        <v>5.45</v>
      </c>
      <c r="C39" s="20">
        <v>21</v>
      </c>
      <c r="D39" s="637">
        <f t="shared" si="6"/>
        <v>114.45</v>
      </c>
      <c r="E39" s="197">
        <v>42018</v>
      </c>
      <c r="F39" s="100">
        <f t="shared" si="1"/>
        <v>114.45</v>
      </c>
      <c r="G39" s="111" t="s">
        <v>501</v>
      </c>
      <c r="H39" s="101">
        <v>330</v>
      </c>
      <c r="J39" s="2"/>
      <c r="K39" s="494">
        <v>10.9</v>
      </c>
      <c r="L39" s="20"/>
      <c r="M39" s="492">
        <f t="shared" si="7"/>
        <v>0</v>
      </c>
      <c r="N39" s="176"/>
      <c r="O39" s="116">
        <f t="shared" si="3"/>
        <v>0</v>
      </c>
      <c r="P39" s="117"/>
      <c r="Q39" s="118"/>
    </row>
    <row r="40" spans="1:17" x14ac:dyDescent="0.25">
      <c r="A40" s="2"/>
      <c r="B40" s="494">
        <v>5.45</v>
      </c>
      <c r="C40" s="20"/>
      <c r="D40" s="637">
        <f t="shared" si="6"/>
        <v>0</v>
      </c>
      <c r="E40" s="197"/>
      <c r="F40" s="100">
        <f t="shared" si="1"/>
        <v>0</v>
      </c>
      <c r="G40" s="111"/>
      <c r="H40" s="101"/>
      <c r="J40" s="2"/>
      <c r="K40" s="494">
        <v>10.9</v>
      </c>
      <c r="L40" s="20"/>
      <c r="M40" s="492">
        <f t="shared" si="7"/>
        <v>0</v>
      </c>
      <c r="N40" s="176"/>
      <c r="O40" s="116">
        <f t="shared" si="3"/>
        <v>0</v>
      </c>
      <c r="P40" s="117"/>
      <c r="Q40" s="118"/>
    </row>
    <row r="41" spans="1:17" x14ac:dyDescent="0.25">
      <c r="A41" s="2"/>
      <c r="B41" s="494">
        <v>5.45</v>
      </c>
      <c r="C41" s="20"/>
      <c r="D41" s="637">
        <f t="shared" si="6"/>
        <v>0</v>
      </c>
      <c r="E41" s="197"/>
      <c r="F41" s="100">
        <f t="shared" si="1"/>
        <v>0</v>
      </c>
      <c r="G41" s="111"/>
      <c r="H41" s="101"/>
      <c r="J41" s="2"/>
      <c r="K41" s="494">
        <v>10.9</v>
      </c>
      <c r="L41" s="20"/>
      <c r="M41" s="492">
        <f t="shared" si="7"/>
        <v>0</v>
      </c>
      <c r="N41" s="176"/>
      <c r="O41" s="116">
        <f t="shared" si="3"/>
        <v>0</v>
      </c>
      <c r="P41" s="117"/>
      <c r="Q41" s="118"/>
    </row>
    <row r="42" spans="1:17" x14ac:dyDescent="0.25">
      <c r="A42" s="2"/>
      <c r="B42" s="494">
        <v>5.45</v>
      </c>
      <c r="C42" s="20"/>
      <c r="D42" s="637">
        <f t="shared" si="6"/>
        <v>0</v>
      </c>
      <c r="E42" s="197"/>
      <c r="F42" s="100">
        <f t="shared" si="1"/>
        <v>0</v>
      </c>
      <c r="G42" s="111"/>
      <c r="H42" s="101"/>
      <c r="J42" s="2"/>
      <c r="K42" s="494">
        <v>10.9</v>
      </c>
      <c r="L42" s="20"/>
      <c r="M42" s="492">
        <f t="shared" si="7"/>
        <v>0</v>
      </c>
      <c r="N42" s="176"/>
      <c r="O42" s="116">
        <f t="shared" si="3"/>
        <v>0</v>
      </c>
      <c r="P42" s="117"/>
      <c r="Q42" s="118"/>
    </row>
    <row r="43" spans="1:17" x14ac:dyDescent="0.25">
      <c r="A43" s="2"/>
      <c r="B43" s="494">
        <v>5.45</v>
      </c>
      <c r="C43" s="20"/>
      <c r="D43" s="637">
        <f t="shared" si="6"/>
        <v>0</v>
      </c>
      <c r="E43" s="197"/>
      <c r="F43" s="100">
        <f t="shared" si="1"/>
        <v>0</v>
      </c>
      <c r="G43" s="111"/>
      <c r="H43" s="101"/>
      <c r="J43" s="2"/>
      <c r="K43" s="494">
        <v>10.9</v>
      </c>
      <c r="L43" s="20"/>
      <c r="M43" s="492">
        <f t="shared" si="7"/>
        <v>0</v>
      </c>
      <c r="N43" s="176"/>
      <c r="O43" s="116">
        <f t="shared" si="3"/>
        <v>0</v>
      </c>
      <c r="P43" s="117"/>
      <c r="Q43" s="118"/>
    </row>
    <row r="44" spans="1:17" x14ac:dyDescent="0.25">
      <c r="A44" s="2"/>
      <c r="B44" s="494">
        <v>5.45</v>
      </c>
      <c r="C44" s="20"/>
      <c r="D44" s="637">
        <f t="shared" si="6"/>
        <v>0</v>
      </c>
      <c r="E44" s="197"/>
      <c r="F44" s="100">
        <f t="shared" si="1"/>
        <v>0</v>
      </c>
      <c r="G44" s="111"/>
      <c r="H44" s="101"/>
      <c r="J44" s="2"/>
      <c r="K44" s="494">
        <v>10.9</v>
      </c>
      <c r="L44" s="20"/>
      <c r="M44" s="492">
        <f t="shared" si="7"/>
        <v>0</v>
      </c>
      <c r="N44" s="176"/>
      <c r="O44" s="116">
        <f t="shared" si="3"/>
        <v>0</v>
      </c>
      <c r="P44" s="117"/>
      <c r="Q44" s="118"/>
    </row>
    <row r="45" spans="1:17" x14ac:dyDescent="0.25">
      <c r="A45" s="2"/>
      <c r="B45" s="494">
        <v>5.45</v>
      </c>
      <c r="C45" s="20"/>
      <c r="D45" s="637">
        <f t="shared" si="6"/>
        <v>0</v>
      </c>
      <c r="E45" s="197"/>
      <c r="F45" s="100">
        <f t="shared" si="1"/>
        <v>0</v>
      </c>
      <c r="G45" s="111"/>
      <c r="H45" s="101"/>
      <c r="J45" s="2"/>
      <c r="K45" s="494">
        <v>10.9</v>
      </c>
      <c r="L45" s="20"/>
      <c r="M45" s="492">
        <f t="shared" si="7"/>
        <v>0</v>
      </c>
      <c r="N45" s="176"/>
      <c r="O45" s="116">
        <f t="shared" si="3"/>
        <v>0</v>
      </c>
      <c r="P45" s="117"/>
      <c r="Q45" s="118"/>
    </row>
    <row r="46" spans="1:17" x14ac:dyDescent="0.25">
      <c r="A46" s="2"/>
      <c r="B46" s="494">
        <v>5.45</v>
      </c>
      <c r="C46" s="20"/>
      <c r="D46" s="637">
        <f t="shared" si="6"/>
        <v>0</v>
      </c>
      <c r="E46" s="197"/>
      <c r="F46" s="100">
        <f t="shared" si="1"/>
        <v>0</v>
      </c>
      <c r="G46" s="111"/>
      <c r="H46" s="101"/>
      <c r="J46" s="2"/>
      <c r="K46" s="494">
        <v>10.9</v>
      </c>
      <c r="L46" s="20"/>
      <c r="M46" s="492">
        <f t="shared" si="7"/>
        <v>0</v>
      </c>
      <c r="N46" s="176"/>
      <c r="O46" s="116">
        <f t="shared" si="3"/>
        <v>0</v>
      </c>
      <c r="P46" s="117"/>
      <c r="Q46" s="118"/>
    </row>
    <row r="47" spans="1:17" x14ac:dyDescent="0.25">
      <c r="A47" s="2"/>
      <c r="B47" s="494">
        <v>5.45</v>
      </c>
      <c r="C47" s="20"/>
      <c r="D47" s="637">
        <f t="shared" si="6"/>
        <v>0</v>
      </c>
      <c r="E47" s="197"/>
      <c r="F47" s="100">
        <f t="shared" si="1"/>
        <v>0</v>
      </c>
      <c r="G47" s="111"/>
      <c r="H47" s="101"/>
      <c r="J47" s="2"/>
      <c r="K47" s="494">
        <v>10.9</v>
      </c>
      <c r="L47" s="20"/>
      <c r="M47" s="492">
        <f t="shared" si="7"/>
        <v>0</v>
      </c>
      <c r="N47" s="176"/>
      <c r="O47" s="116">
        <f t="shared" si="3"/>
        <v>0</v>
      </c>
      <c r="P47" s="117"/>
      <c r="Q47" s="118"/>
    </row>
    <row r="48" spans="1:17" x14ac:dyDescent="0.25">
      <c r="A48" s="2"/>
      <c r="B48" s="494">
        <v>5.45</v>
      </c>
      <c r="C48" s="20"/>
      <c r="D48" s="637">
        <f t="shared" si="6"/>
        <v>0</v>
      </c>
      <c r="E48" s="197"/>
      <c r="F48" s="100">
        <f t="shared" si="1"/>
        <v>0</v>
      </c>
      <c r="G48" s="111"/>
      <c r="H48" s="101"/>
      <c r="J48" s="2"/>
      <c r="K48" s="494">
        <v>10.9</v>
      </c>
      <c r="L48" s="20"/>
      <c r="M48" s="492">
        <f t="shared" si="7"/>
        <v>0</v>
      </c>
      <c r="N48" s="176"/>
      <c r="O48" s="116">
        <f t="shared" si="3"/>
        <v>0</v>
      </c>
      <c r="P48" s="117"/>
      <c r="Q48" s="118"/>
    </row>
    <row r="49" spans="1:17" x14ac:dyDescent="0.25">
      <c r="A49" s="2"/>
      <c r="B49" s="494">
        <v>5.45</v>
      </c>
      <c r="C49" s="20"/>
      <c r="D49" s="637">
        <f t="shared" si="6"/>
        <v>0</v>
      </c>
      <c r="E49" s="197"/>
      <c r="F49" s="100">
        <f t="shared" si="1"/>
        <v>0</v>
      </c>
      <c r="G49" s="111"/>
      <c r="H49" s="101"/>
      <c r="J49" s="2"/>
      <c r="K49" s="494">
        <v>10.9</v>
      </c>
      <c r="L49" s="20"/>
      <c r="M49" s="492">
        <f t="shared" si="7"/>
        <v>0</v>
      </c>
      <c r="N49" s="176"/>
      <c r="O49" s="116">
        <f t="shared" si="3"/>
        <v>0</v>
      </c>
      <c r="P49" s="117"/>
      <c r="Q49" s="118"/>
    </row>
    <row r="50" spans="1:17" x14ac:dyDescent="0.25">
      <c r="A50" s="2"/>
      <c r="B50" s="494">
        <v>5.45</v>
      </c>
      <c r="C50" s="20"/>
      <c r="D50" s="637">
        <f t="shared" si="6"/>
        <v>0</v>
      </c>
      <c r="E50" s="197"/>
      <c r="F50" s="100">
        <f t="shared" si="1"/>
        <v>0</v>
      </c>
      <c r="G50" s="111"/>
      <c r="H50" s="101"/>
      <c r="J50" s="2"/>
      <c r="K50" s="494">
        <v>10.9</v>
      </c>
      <c r="L50" s="20"/>
      <c r="M50" s="492">
        <f t="shared" si="7"/>
        <v>0</v>
      </c>
      <c r="N50" s="176"/>
      <c r="O50" s="116">
        <f t="shared" si="3"/>
        <v>0</v>
      </c>
      <c r="P50" s="117"/>
      <c r="Q50" s="118"/>
    </row>
    <row r="51" spans="1:17" x14ac:dyDescent="0.25">
      <c r="A51" s="2"/>
      <c r="B51" s="494">
        <v>5.45</v>
      </c>
      <c r="C51" s="20"/>
      <c r="D51" s="637">
        <f t="shared" si="6"/>
        <v>0</v>
      </c>
      <c r="E51" s="197"/>
      <c r="F51" s="100">
        <f t="shared" si="1"/>
        <v>0</v>
      </c>
      <c r="G51" s="111"/>
      <c r="H51" s="101"/>
      <c r="J51" s="2"/>
      <c r="K51" s="494">
        <v>10.9</v>
      </c>
      <c r="L51" s="20"/>
      <c r="M51" s="492">
        <f t="shared" si="7"/>
        <v>0</v>
      </c>
      <c r="N51" s="176"/>
      <c r="O51" s="116">
        <f t="shared" si="3"/>
        <v>0</v>
      </c>
      <c r="P51" s="117"/>
      <c r="Q51" s="118"/>
    </row>
    <row r="52" spans="1:17" x14ac:dyDescent="0.25">
      <c r="A52" s="2"/>
      <c r="B52" s="494">
        <v>5.45</v>
      </c>
      <c r="C52" s="20"/>
      <c r="D52" s="637">
        <f t="shared" si="6"/>
        <v>0</v>
      </c>
      <c r="E52" s="197"/>
      <c r="F52" s="100">
        <f t="shared" si="1"/>
        <v>0</v>
      </c>
      <c r="G52" s="111"/>
      <c r="H52" s="101"/>
      <c r="J52" s="2"/>
      <c r="K52" s="494">
        <v>10.9</v>
      </c>
      <c r="L52" s="20"/>
      <c r="M52" s="492">
        <f t="shared" si="7"/>
        <v>0</v>
      </c>
      <c r="N52" s="176"/>
      <c r="O52" s="116">
        <f t="shared" si="3"/>
        <v>0</v>
      </c>
      <c r="P52" s="117"/>
      <c r="Q52" s="118"/>
    </row>
    <row r="53" spans="1:17" x14ac:dyDescent="0.25">
      <c r="A53" s="2"/>
      <c r="B53" s="494">
        <v>5.45</v>
      </c>
      <c r="C53" s="20"/>
      <c r="D53" s="637">
        <f t="shared" si="6"/>
        <v>0</v>
      </c>
      <c r="E53" s="197"/>
      <c r="F53" s="100">
        <f t="shared" si="1"/>
        <v>0</v>
      </c>
      <c r="G53" s="111"/>
      <c r="H53" s="101"/>
      <c r="J53" s="2"/>
      <c r="K53" s="494">
        <v>10.9</v>
      </c>
      <c r="L53" s="20"/>
      <c r="M53" s="492">
        <f t="shared" si="7"/>
        <v>0</v>
      </c>
      <c r="N53" s="176"/>
      <c r="O53" s="116">
        <f t="shared" si="3"/>
        <v>0</v>
      </c>
      <c r="P53" s="117"/>
      <c r="Q53" s="118"/>
    </row>
    <row r="54" spans="1:17" x14ac:dyDescent="0.25">
      <c r="A54" s="2"/>
      <c r="B54" s="494">
        <v>5.45</v>
      </c>
      <c r="C54" s="20"/>
      <c r="D54" s="637">
        <f t="shared" si="6"/>
        <v>0</v>
      </c>
      <c r="E54" s="197"/>
      <c r="F54" s="100">
        <f t="shared" si="1"/>
        <v>0</v>
      </c>
      <c r="G54" s="111"/>
      <c r="H54" s="101"/>
      <c r="J54" s="2"/>
      <c r="K54" s="494">
        <v>10.9</v>
      </c>
      <c r="L54" s="20"/>
      <c r="M54" s="492">
        <f t="shared" si="7"/>
        <v>0</v>
      </c>
      <c r="N54" s="176"/>
      <c r="O54" s="116">
        <f t="shared" si="3"/>
        <v>0</v>
      </c>
      <c r="P54" s="117"/>
      <c r="Q54" s="118"/>
    </row>
    <row r="55" spans="1:17" x14ac:dyDescent="0.25">
      <c r="A55" s="2"/>
      <c r="B55" s="494">
        <v>5.45</v>
      </c>
      <c r="C55" s="20"/>
      <c r="D55" s="637">
        <f t="shared" si="6"/>
        <v>0</v>
      </c>
      <c r="E55" s="197"/>
      <c r="F55" s="100">
        <f t="shared" si="1"/>
        <v>0</v>
      </c>
      <c r="G55" s="111"/>
      <c r="H55" s="101"/>
      <c r="J55" s="2"/>
      <c r="K55" s="494">
        <v>10.9</v>
      </c>
      <c r="L55" s="20"/>
      <c r="M55" s="492">
        <f t="shared" si="7"/>
        <v>0</v>
      </c>
      <c r="N55" s="176"/>
      <c r="O55" s="116">
        <f t="shared" si="3"/>
        <v>0</v>
      </c>
      <c r="P55" s="117"/>
      <c r="Q55" s="118"/>
    </row>
    <row r="56" spans="1:17" x14ac:dyDescent="0.25">
      <c r="A56" s="2"/>
      <c r="B56" s="494">
        <v>5.45</v>
      </c>
      <c r="C56" s="20"/>
      <c r="D56" s="637">
        <f t="shared" si="6"/>
        <v>0</v>
      </c>
      <c r="E56" s="197"/>
      <c r="F56" s="100">
        <f t="shared" si="1"/>
        <v>0</v>
      </c>
      <c r="G56" s="111"/>
      <c r="H56" s="101"/>
      <c r="J56" s="2"/>
      <c r="K56" s="494">
        <v>10.9</v>
      </c>
      <c r="L56" s="20"/>
      <c r="M56" s="492">
        <f t="shared" si="7"/>
        <v>0</v>
      </c>
      <c r="N56" s="176"/>
      <c r="O56" s="116">
        <f t="shared" si="3"/>
        <v>0</v>
      </c>
      <c r="P56" s="117"/>
      <c r="Q56" s="118"/>
    </row>
    <row r="57" spans="1:17" x14ac:dyDescent="0.25">
      <c r="A57" s="2"/>
      <c r="B57" s="494">
        <v>5.45</v>
      </c>
      <c r="C57" s="20"/>
      <c r="D57" s="637">
        <f t="shared" si="6"/>
        <v>0</v>
      </c>
      <c r="E57" s="197"/>
      <c r="F57" s="100">
        <f t="shared" si="1"/>
        <v>0</v>
      </c>
      <c r="G57" s="111"/>
      <c r="H57" s="101"/>
      <c r="J57" s="2"/>
      <c r="K57" s="494">
        <v>10.9</v>
      </c>
      <c r="L57" s="20"/>
      <c r="M57" s="492">
        <f t="shared" si="7"/>
        <v>0</v>
      </c>
      <c r="N57" s="176"/>
      <c r="O57" s="116">
        <f t="shared" si="3"/>
        <v>0</v>
      </c>
      <c r="P57" s="117"/>
      <c r="Q57" s="118"/>
    </row>
    <row r="58" spans="1:17" x14ac:dyDescent="0.25">
      <c r="A58" s="2"/>
      <c r="B58" s="494">
        <v>5.45</v>
      </c>
      <c r="C58" s="20"/>
      <c r="D58" s="492">
        <f t="shared" si="6"/>
        <v>0</v>
      </c>
      <c r="E58" s="176"/>
      <c r="F58" s="116">
        <f t="shared" si="1"/>
        <v>0</v>
      </c>
      <c r="G58" s="117"/>
      <c r="H58" s="118"/>
      <c r="J58" s="2"/>
      <c r="K58" s="494">
        <v>10.9</v>
      </c>
      <c r="L58" s="20"/>
      <c r="M58" s="492">
        <f t="shared" si="7"/>
        <v>0</v>
      </c>
      <c r="N58" s="176"/>
      <c r="O58" s="116">
        <f t="shared" si="3"/>
        <v>0</v>
      </c>
      <c r="P58" s="117"/>
      <c r="Q58" s="118"/>
    </row>
    <row r="59" spans="1:17" x14ac:dyDescent="0.25">
      <c r="A59" s="2"/>
      <c r="B59" s="494">
        <v>5.45</v>
      </c>
      <c r="C59" s="20"/>
      <c r="D59" s="492">
        <f t="shared" si="6"/>
        <v>0</v>
      </c>
      <c r="E59" s="176"/>
      <c r="F59" s="116">
        <f t="shared" si="1"/>
        <v>0</v>
      </c>
      <c r="G59" s="117"/>
      <c r="H59" s="118"/>
      <c r="J59" s="2"/>
      <c r="K59" s="494">
        <v>10.9</v>
      </c>
      <c r="L59" s="20"/>
      <c r="M59" s="492">
        <f t="shared" si="7"/>
        <v>0</v>
      </c>
      <c r="N59" s="176"/>
      <c r="O59" s="116">
        <f t="shared" si="3"/>
        <v>0</v>
      </c>
      <c r="P59" s="117"/>
      <c r="Q59" s="118"/>
    </row>
    <row r="60" spans="1:17" x14ac:dyDescent="0.25">
      <c r="A60" s="2"/>
      <c r="B60" s="494">
        <v>5.45</v>
      </c>
      <c r="C60" s="20"/>
      <c r="D60" s="492">
        <f t="shared" si="6"/>
        <v>0</v>
      </c>
      <c r="E60" s="176"/>
      <c r="F60" s="116">
        <f t="shared" si="1"/>
        <v>0</v>
      </c>
      <c r="G60" s="117"/>
      <c r="H60" s="118"/>
      <c r="J60" s="2"/>
      <c r="K60" s="494">
        <v>10.9</v>
      </c>
      <c r="L60" s="20"/>
      <c r="M60" s="492">
        <f t="shared" si="7"/>
        <v>0</v>
      </c>
      <c r="N60" s="176"/>
      <c r="O60" s="116">
        <f t="shared" si="3"/>
        <v>0</v>
      </c>
      <c r="P60" s="117"/>
      <c r="Q60" s="118"/>
    </row>
    <row r="61" spans="1:17" x14ac:dyDescent="0.25">
      <c r="A61" s="2"/>
      <c r="B61" s="494">
        <v>5.45</v>
      </c>
      <c r="C61" s="20"/>
      <c r="D61" s="492">
        <f t="shared" si="6"/>
        <v>0</v>
      </c>
      <c r="E61" s="176"/>
      <c r="F61" s="116">
        <f t="shared" si="1"/>
        <v>0</v>
      </c>
      <c r="G61" s="117"/>
      <c r="H61" s="118"/>
      <c r="J61" s="2"/>
      <c r="K61" s="494">
        <v>10.9</v>
      </c>
      <c r="L61" s="20"/>
      <c r="M61" s="492">
        <f t="shared" si="7"/>
        <v>0</v>
      </c>
      <c r="N61" s="176"/>
      <c r="O61" s="116">
        <f t="shared" si="3"/>
        <v>0</v>
      </c>
      <c r="P61" s="117"/>
      <c r="Q61" s="118"/>
    </row>
    <row r="62" spans="1:17" x14ac:dyDescent="0.25">
      <c r="A62" s="2"/>
      <c r="B62" s="494">
        <v>5.45</v>
      </c>
      <c r="C62" s="20"/>
      <c r="D62" s="492">
        <f t="shared" si="6"/>
        <v>0</v>
      </c>
      <c r="E62" s="176"/>
      <c r="F62" s="116">
        <f t="shared" si="1"/>
        <v>0</v>
      </c>
      <c r="G62" s="117"/>
      <c r="H62" s="118"/>
      <c r="J62" s="2"/>
      <c r="K62" s="494">
        <v>10.9</v>
      </c>
      <c r="L62" s="20"/>
      <c r="M62" s="492">
        <f t="shared" si="7"/>
        <v>0</v>
      </c>
      <c r="N62" s="176"/>
      <c r="O62" s="116">
        <f t="shared" si="3"/>
        <v>0</v>
      </c>
      <c r="P62" s="117"/>
      <c r="Q62" s="118"/>
    </row>
    <row r="63" spans="1:17" x14ac:dyDescent="0.25">
      <c r="A63" s="2"/>
      <c r="B63" s="494">
        <v>5.45</v>
      </c>
      <c r="C63" s="20"/>
      <c r="D63" s="492">
        <f t="shared" si="6"/>
        <v>0</v>
      </c>
      <c r="E63" s="176"/>
      <c r="F63" s="116">
        <f t="shared" si="1"/>
        <v>0</v>
      </c>
      <c r="G63" s="117"/>
      <c r="H63" s="118"/>
      <c r="J63" s="2"/>
      <c r="K63" s="494">
        <v>10.9</v>
      </c>
      <c r="L63" s="20"/>
      <c r="M63" s="492">
        <f t="shared" si="7"/>
        <v>0</v>
      </c>
      <c r="N63" s="176"/>
      <c r="O63" s="116">
        <f t="shared" si="3"/>
        <v>0</v>
      </c>
      <c r="P63" s="117"/>
      <c r="Q63" s="118"/>
    </row>
    <row r="64" spans="1:17" x14ac:dyDescent="0.25">
      <c r="A64" s="2"/>
      <c r="B64" s="494">
        <v>5.45</v>
      </c>
      <c r="C64" s="20"/>
      <c r="D64" s="492">
        <f t="shared" si="6"/>
        <v>0</v>
      </c>
      <c r="E64" s="176"/>
      <c r="F64" s="116">
        <f t="shared" si="1"/>
        <v>0</v>
      </c>
      <c r="G64" s="117"/>
      <c r="H64" s="118"/>
      <c r="J64" s="2"/>
      <c r="K64" s="494">
        <v>10.9</v>
      </c>
      <c r="L64" s="20"/>
      <c r="M64" s="492">
        <f t="shared" si="7"/>
        <v>0</v>
      </c>
      <c r="N64" s="176"/>
      <c r="O64" s="116">
        <f t="shared" si="3"/>
        <v>0</v>
      </c>
      <c r="P64" s="117"/>
      <c r="Q64" s="118"/>
    </row>
    <row r="65" spans="1:17" x14ac:dyDescent="0.25">
      <c r="A65" s="2"/>
      <c r="B65" s="494">
        <v>5.45</v>
      </c>
      <c r="C65" s="20"/>
      <c r="D65" s="492">
        <f t="shared" si="6"/>
        <v>0</v>
      </c>
      <c r="E65" s="176"/>
      <c r="F65" s="116">
        <f t="shared" si="1"/>
        <v>0</v>
      </c>
      <c r="G65" s="117"/>
      <c r="H65" s="118"/>
      <c r="J65" s="2"/>
      <c r="K65" s="494">
        <v>10.9</v>
      </c>
      <c r="L65" s="20"/>
      <c r="M65" s="492">
        <f t="shared" si="7"/>
        <v>0</v>
      </c>
      <c r="N65" s="176"/>
      <c r="O65" s="116">
        <f t="shared" si="3"/>
        <v>0</v>
      </c>
      <c r="P65" s="117"/>
      <c r="Q65" s="118"/>
    </row>
    <row r="66" spans="1:17" x14ac:dyDescent="0.25">
      <c r="A66" s="2"/>
      <c r="B66" s="494">
        <v>5.45</v>
      </c>
      <c r="C66" s="20"/>
      <c r="D66" s="492">
        <f t="shared" si="6"/>
        <v>0</v>
      </c>
      <c r="E66" s="176"/>
      <c r="F66" s="116">
        <f t="shared" si="1"/>
        <v>0</v>
      </c>
      <c r="G66" s="117"/>
      <c r="H66" s="118"/>
      <c r="J66" s="2"/>
      <c r="K66" s="494">
        <v>10.9</v>
      </c>
      <c r="L66" s="20"/>
      <c r="M66" s="492">
        <f t="shared" si="7"/>
        <v>0</v>
      </c>
      <c r="N66" s="176"/>
      <c r="O66" s="116">
        <f t="shared" si="3"/>
        <v>0</v>
      </c>
      <c r="P66" s="117"/>
      <c r="Q66" s="118"/>
    </row>
    <row r="67" spans="1:17" x14ac:dyDescent="0.25">
      <c r="A67" s="2"/>
      <c r="B67" s="494">
        <v>5.45</v>
      </c>
      <c r="C67" s="20"/>
      <c r="D67" s="492">
        <f t="shared" si="6"/>
        <v>0</v>
      </c>
      <c r="E67" s="176"/>
      <c r="F67" s="116">
        <f t="shared" si="1"/>
        <v>0</v>
      </c>
      <c r="G67" s="117"/>
      <c r="H67" s="118"/>
      <c r="J67" s="2"/>
      <c r="K67" s="494">
        <v>10.9</v>
      </c>
      <c r="L67" s="20"/>
      <c r="M67" s="492">
        <f t="shared" si="7"/>
        <v>0</v>
      </c>
      <c r="N67" s="176"/>
      <c r="O67" s="116">
        <f t="shared" si="3"/>
        <v>0</v>
      </c>
      <c r="P67" s="117"/>
      <c r="Q67" s="118"/>
    </row>
    <row r="68" spans="1:17" x14ac:dyDescent="0.25">
      <c r="A68" s="2"/>
      <c r="B68" s="494">
        <v>5.45</v>
      </c>
      <c r="C68" s="20"/>
      <c r="D68" s="492">
        <f t="shared" si="6"/>
        <v>0</v>
      </c>
      <c r="E68" s="176"/>
      <c r="F68" s="116">
        <f t="shared" si="1"/>
        <v>0</v>
      </c>
      <c r="G68" s="117"/>
      <c r="H68" s="118"/>
      <c r="J68" s="2"/>
      <c r="K68" s="494">
        <v>10.9</v>
      </c>
      <c r="L68" s="20"/>
      <c r="M68" s="492">
        <f t="shared" si="7"/>
        <v>0</v>
      </c>
      <c r="N68" s="176"/>
      <c r="O68" s="116">
        <f t="shared" si="3"/>
        <v>0</v>
      </c>
      <c r="P68" s="117"/>
      <c r="Q68" s="118"/>
    </row>
    <row r="69" spans="1:17" x14ac:dyDescent="0.25">
      <c r="A69" s="2"/>
      <c r="B69" s="494">
        <v>5.45</v>
      </c>
      <c r="C69" s="20"/>
      <c r="D69" s="492">
        <f t="shared" si="6"/>
        <v>0</v>
      </c>
      <c r="E69" s="176"/>
      <c r="F69" s="116">
        <f t="shared" si="1"/>
        <v>0</v>
      </c>
      <c r="G69" s="117"/>
      <c r="H69" s="118"/>
      <c r="J69" s="2"/>
      <c r="K69" s="494">
        <v>10.9</v>
      </c>
      <c r="L69" s="20"/>
      <c r="M69" s="492">
        <f t="shared" si="7"/>
        <v>0</v>
      </c>
      <c r="N69" s="176"/>
      <c r="O69" s="116">
        <f t="shared" si="3"/>
        <v>0</v>
      </c>
      <c r="P69" s="117"/>
      <c r="Q69" s="118"/>
    </row>
    <row r="70" spans="1:17" x14ac:dyDescent="0.25">
      <c r="A70" s="2"/>
      <c r="B70" s="494">
        <v>5.45</v>
      </c>
      <c r="C70" s="20"/>
      <c r="D70" s="492">
        <f t="shared" si="6"/>
        <v>0</v>
      </c>
      <c r="E70" s="176"/>
      <c r="F70" s="116">
        <f t="shared" si="1"/>
        <v>0</v>
      </c>
      <c r="G70" s="117"/>
      <c r="H70" s="118"/>
      <c r="J70" s="2"/>
      <c r="K70" s="494">
        <v>10.9</v>
      </c>
      <c r="L70" s="20"/>
      <c r="M70" s="492">
        <f t="shared" si="7"/>
        <v>0</v>
      </c>
      <c r="N70" s="176"/>
      <c r="O70" s="116">
        <f t="shared" si="3"/>
        <v>0</v>
      </c>
      <c r="P70" s="117"/>
      <c r="Q70" s="118"/>
    </row>
    <row r="71" spans="1:17" x14ac:dyDescent="0.25">
      <c r="A71" s="2"/>
      <c r="B71" s="494">
        <v>5.45</v>
      </c>
      <c r="C71" s="20"/>
      <c r="D71" s="492">
        <f t="shared" si="6"/>
        <v>0</v>
      </c>
      <c r="E71" s="176"/>
      <c r="F71" s="116">
        <f t="shared" si="1"/>
        <v>0</v>
      </c>
      <c r="G71" s="117"/>
      <c r="H71" s="118"/>
      <c r="J71" s="2"/>
      <c r="K71" s="494">
        <v>10.9</v>
      </c>
      <c r="L71" s="20"/>
      <c r="M71" s="492">
        <f t="shared" si="7"/>
        <v>0</v>
      </c>
      <c r="N71" s="176"/>
      <c r="O71" s="116">
        <f t="shared" si="3"/>
        <v>0</v>
      </c>
      <c r="P71" s="117"/>
      <c r="Q71" s="118"/>
    </row>
    <row r="72" spans="1:17" x14ac:dyDescent="0.25">
      <c r="A72" s="2"/>
      <c r="B72" s="494">
        <v>5.45</v>
      </c>
      <c r="C72" s="20"/>
      <c r="D72" s="492">
        <f t="shared" si="6"/>
        <v>0</v>
      </c>
      <c r="E72" s="176"/>
      <c r="F72" s="116">
        <f t="shared" si="1"/>
        <v>0</v>
      </c>
      <c r="G72" s="117"/>
      <c r="H72" s="118"/>
      <c r="J72" s="2"/>
      <c r="K72" s="494">
        <v>10.9</v>
      </c>
      <c r="L72" s="20"/>
      <c r="M72" s="492">
        <f t="shared" si="7"/>
        <v>0</v>
      </c>
      <c r="N72" s="176"/>
      <c r="O72" s="116">
        <f t="shared" si="3"/>
        <v>0</v>
      </c>
      <c r="P72" s="117"/>
      <c r="Q72" s="118"/>
    </row>
    <row r="73" spans="1:17" x14ac:dyDescent="0.25">
      <c r="A73" s="2"/>
      <c r="B73" s="494">
        <v>5.45</v>
      </c>
      <c r="C73" s="20"/>
      <c r="D73" s="492">
        <f t="shared" si="6"/>
        <v>0</v>
      </c>
      <c r="E73" s="176"/>
      <c r="F73" s="116">
        <f t="shared" si="1"/>
        <v>0</v>
      </c>
      <c r="G73" s="117"/>
      <c r="H73" s="118"/>
      <c r="J73" s="2"/>
      <c r="K73" s="494">
        <v>10.9</v>
      </c>
      <c r="L73" s="20"/>
      <c r="M73" s="492">
        <f t="shared" si="7"/>
        <v>0</v>
      </c>
      <c r="N73" s="176"/>
      <c r="O73" s="116">
        <f t="shared" si="3"/>
        <v>0</v>
      </c>
      <c r="P73" s="117"/>
      <c r="Q73" s="118"/>
    </row>
    <row r="74" spans="1:17" x14ac:dyDescent="0.25">
      <c r="A74" s="2"/>
      <c r="B74" s="494">
        <v>5.45</v>
      </c>
      <c r="C74" s="20"/>
      <c r="D74" s="492">
        <f t="shared" si="6"/>
        <v>0</v>
      </c>
      <c r="E74" s="176"/>
      <c r="F74" s="116">
        <f t="shared" si="1"/>
        <v>0</v>
      </c>
      <c r="G74" s="117"/>
      <c r="H74" s="118"/>
      <c r="J74" s="2"/>
      <c r="K74" s="494">
        <v>10.9</v>
      </c>
      <c r="L74" s="20"/>
      <c r="M74" s="492">
        <f t="shared" si="7"/>
        <v>0</v>
      </c>
      <c r="N74" s="176"/>
      <c r="O74" s="116">
        <f t="shared" si="3"/>
        <v>0</v>
      </c>
      <c r="P74" s="117"/>
      <c r="Q74" s="118"/>
    </row>
    <row r="75" spans="1:17" x14ac:dyDescent="0.25">
      <c r="A75" s="2"/>
      <c r="B75" s="494">
        <v>5.45</v>
      </c>
      <c r="C75" s="20"/>
      <c r="D75" s="492">
        <f t="shared" si="6"/>
        <v>0</v>
      </c>
      <c r="E75" s="176"/>
      <c r="F75" s="116">
        <f t="shared" si="1"/>
        <v>0</v>
      </c>
      <c r="G75" s="117"/>
      <c r="H75" s="118"/>
      <c r="J75" s="2"/>
      <c r="K75" s="494">
        <v>10.9</v>
      </c>
      <c r="L75" s="20"/>
      <c r="M75" s="492">
        <f t="shared" si="7"/>
        <v>0</v>
      </c>
      <c r="N75" s="176"/>
      <c r="O75" s="116">
        <f t="shared" si="3"/>
        <v>0</v>
      </c>
      <c r="P75" s="117"/>
      <c r="Q75" s="118"/>
    </row>
    <row r="76" spans="1:17" x14ac:dyDescent="0.25">
      <c r="A76" s="2"/>
      <c r="B76" s="494">
        <v>5.45</v>
      </c>
      <c r="C76" s="20"/>
      <c r="D76" s="492">
        <f t="shared" si="6"/>
        <v>0</v>
      </c>
      <c r="E76" s="176"/>
      <c r="F76" s="116">
        <f t="shared" si="1"/>
        <v>0</v>
      </c>
      <c r="G76" s="117"/>
      <c r="H76" s="118"/>
      <c r="J76" s="2"/>
      <c r="K76" s="494">
        <v>10.9</v>
      </c>
      <c r="L76" s="20"/>
      <c r="M76" s="492">
        <f t="shared" si="7"/>
        <v>0</v>
      </c>
      <c r="N76" s="176"/>
      <c r="O76" s="116">
        <f t="shared" si="3"/>
        <v>0</v>
      </c>
      <c r="P76" s="117"/>
      <c r="Q76" s="118"/>
    </row>
    <row r="77" spans="1:17" x14ac:dyDescent="0.25">
      <c r="A77" s="2"/>
      <c r="B77" s="494">
        <v>5.45</v>
      </c>
      <c r="C77" s="20"/>
      <c r="D77" s="492">
        <f t="shared" si="6"/>
        <v>0</v>
      </c>
      <c r="E77" s="176"/>
      <c r="F77" s="116">
        <f t="shared" si="1"/>
        <v>0</v>
      </c>
      <c r="G77" s="117"/>
      <c r="H77" s="118"/>
      <c r="J77" s="2"/>
      <c r="K77" s="494">
        <v>10.9</v>
      </c>
      <c r="L77" s="20"/>
      <c r="M77" s="492">
        <f t="shared" si="7"/>
        <v>0</v>
      </c>
      <c r="N77" s="176"/>
      <c r="O77" s="116">
        <f t="shared" si="3"/>
        <v>0</v>
      </c>
      <c r="P77" s="117"/>
      <c r="Q77" s="118"/>
    </row>
    <row r="78" spans="1:17" x14ac:dyDescent="0.25">
      <c r="A78" s="2"/>
      <c r="B78" s="494">
        <v>5.45</v>
      </c>
      <c r="C78" s="20"/>
      <c r="D78" s="492">
        <f t="shared" si="6"/>
        <v>0</v>
      </c>
      <c r="E78" s="176"/>
      <c r="F78" s="116">
        <f t="shared" si="1"/>
        <v>0</v>
      </c>
      <c r="G78" s="117"/>
      <c r="H78" s="118"/>
      <c r="J78" s="2"/>
      <c r="K78" s="494">
        <v>10.9</v>
      </c>
      <c r="L78" s="20"/>
      <c r="M78" s="492">
        <f t="shared" si="7"/>
        <v>0</v>
      </c>
      <c r="N78" s="176"/>
      <c r="O78" s="116">
        <f t="shared" si="3"/>
        <v>0</v>
      </c>
      <c r="P78" s="117"/>
      <c r="Q78" s="118"/>
    </row>
    <row r="79" spans="1:17" x14ac:dyDescent="0.25">
      <c r="A79" s="2"/>
      <c r="B79" s="494">
        <v>5.45</v>
      </c>
      <c r="C79" s="20"/>
      <c r="D79" s="492">
        <f t="shared" si="6"/>
        <v>0</v>
      </c>
      <c r="E79" s="176"/>
      <c r="F79" s="116">
        <f t="shared" si="1"/>
        <v>0</v>
      </c>
      <c r="G79" s="117"/>
      <c r="H79" s="118"/>
      <c r="J79" s="2"/>
      <c r="K79" s="494">
        <v>10.9</v>
      </c>
      <c r="L79" s="20"/>
      <c r="M79" s="492">
        <f t="shared" si="7"/>
        <v>0</v>
      </c>
      <c r="N79" s="176"/>
      <c r="O79" s="116">
        <f t="shared" si="3"/>
        <v>0</v>
      </c>
      <c r="P79" s="117"/>
      <c r="Q79" s="118"/>
    </row>
    <row r="80" spans="1:17" x14ac:dyDescent="0.25">
      <c r="A80" s="2"/>
      <c r="B80" s="494">
        <v>5.45</v>
      </c>
      <c r="C80" s="20"/>
      <c r="D80" s="492">
        <f t="shared" si="6"/>
        <v>0</v>
      </c>
      <c r="E80" s="176"/>
      <c r="F80" s="116">
        <f t="shared" si="1"/>
        <v>0</v>
      </c>
      <c r="G80" s="117"/>
      <c r="H80" s="118"/>
      <c r="J80" s="2"/>
      <c r="K80" s="494">
        <v>10.9</v>
      </c>
      <c r="L80" s="20"/>
      <c r="M80" s="492">
        <f t="shared" si="7"/>
        <v>0</v>
      </c>
      <c r="N80" s="176"/>
      <c r="O80" s="116">
        <f t="shared" si="3"/>
        <v>0</v>
      </c>
      <c r="P80" s="117"/>
      <c r="Q80" s="118"/>
    </row>
    <row r="81" spans="1:17" x14ac:dyDescent="0.25">
      <c r="A81" s="2"/>
      <c r="B81" s="494">
        <v>5.45</v>
      </c>
      <c r="C81" s="20"/>
      <c r="D81" s="492">
        <f t="shared" si="6"/>
        <v>0</v>
      </c>
      <c r="E81" s="176"/>
      <c r="F81" s="116">
        <f t="shared" si="1"/>
        <v>0</v>
      </c>
      <c r="G81" s="117"/>
      <c r="H81" s="118"/>
      <c r="J81" s="2"/>
      <c r="K81" s="494">
        <v>10.9</v>
      </c>
      <c r="L81" s="20"/>
      <c r="M81" s="492">
        <f t="shared" si="7"/>
        <v>0</v>
      </c>
      <c r="N81" s="176"/>
      <c r="O81" s="116">
        <f t="shared" si="3"/>
        <v>0</v>
      </c>
      <c r="P81" s="117"/>
      <c r="Q81" s="118"/>
    </row>
    <row r="82" spans="1:17" x14ac:dyDescent="0.25">
      <c r="A82" s="2"/>
      <c r="B82" s="494">
        <v>5.45</v>
      </c>
      <c r="C82" s="20"/>
      <c r="D82" s="492">
        <f t="shared" si="6"/>
        <v>0</v>
      </c>
      <c r="E82" s="176"/>
      <c r="F82" s="116">
        <f t="shared" si="1"/>
        <v>0</v>
      </c>
      <c r="G82" s="117"/>
      <c r="H82" s="118"/>
      <c r="J82" s="2"/>
      <c r="K82" s="494">
        <v>10.9</v>
      </c>
      <c r="L82" s="20"/>
      <c r="M82" s="492">
        <f t="shared" si="7"/>
        <v>0</v>
      </c>
      <c r="N82" s="176"/>
      <c r="O82" s="116">
        <f t="shared" si="3"/>
        <v>0</v>
      </c>
      <c r="P82" s="117"/>
      <c r="Q82" s="118"/>
    </row>
    <row r="83" spans="1:17" x14ac:dyDescent="0.25">
      <c r="A83" s="2"/>
      <c r="B83" s="494">
        <v>5.45</v>
      </c>
      <c r="C83" s="20"/>
      <c r="D83" s="492">
        <f t="shared" si="6"/>
        <v>0</v>
      </c>
      <c r="E83" s="176"/>
      <c r="F83" s="116">
        <f t="shared" si="1"/>
        <v>0</v>
      </c>
      <c r="G83" s="117"/>
      <c r="H83" s="118"/>
      <c r="J83" s="2"/>
      <c r="K83" s="494">
        <v>10.9</v>
      </c>
      <c r="L83" s="20"/>
      <c r="M83" s="492">
        <f t="shared" si="7"/>
        <v>0</v>
      </c>
      <c r="N83" s="176"/>
      <c r="O83" s="116">
        <f t="shared" si="3"/>
        <v>0</v>
      </c>
      <c r="P83" s="117"/>
      <c r="Q83" s="118"/>
    </row>
    <row r="84" spans="1:17" x14ac:dyDescent="0.25">
      <c r="A84" s="225"/>
      <c r="B84" s="494">
        <v>5.45</v>
      </c>
      <c r="C84" s="20"/>
      <c r="D84" s="492">
        <f t="shared" si="6"/>
        <v>0</v>
      </c>
      <c r="E84" s="176"/>
      <c r="F84" s="116">
        <f t="shared" si="1"/>
        <v>0</v>
      </c>
      <c r="G84" s="117"/>
      <c r="H84" s="118"/>
      <c r="J84" s="225"/>
      <c r="K84" s="494">
        <v>10.9</v>
      </c>
      <c r="L84" s="20"/>
      <c r="M84" s="492">
        <f t="shared" si="7"/>
        <v>0</v>
      </c>
      <c r="N84" s="176"/>
      <c r="O84" s="116">
        <f t="shared" si="3"/>
        <v>0</v>
      </c>
      <c r="P84" s="117"/>
      <c r="Q84" s="118"/>
    </row>
    <row r="85" spans="1:17" x14ac:dyDescent="0.25">
      <c r="A85" s="2"/>
      <c r="B85" s="494">
        <v>5.45</v>
      </c>
      <c r="C85" s="20"/>
      <c r="D85" s="492">
        <f t="shared" si="6"/>
        <v>0</v>
      </c>
      <c r="E85" s="176"/>
      <c r="F85" s="116">
        <f t="shared" si="1"/>
        <v>0</v>
      </c>
      <c r="G85" s="117"/>
      <c r="H85" s="118"/>
      <c r="J85" s="2"/>
      <c r="K85" s="494">
        <v>10.9</v>
      </c>
      <c r="L85" s="20"/>
      <c r="M85" s="492">
        <f t="shared" si="7"/>
        <v>0</v>
      </c>
      <c r="N85" s="176"/>
      <c r="O85" s="116">
        <f t="shared" si="3"/>
        <v>0</v>
      </c>
      <c r="P85" s="117"/>
      <c r="Q85" s="118"/>
    </row>
    <row r="86" spans="1:17" x14ac:dyDescent="0.25">
      <c r="A86" s="2"/>
      <c r="B86" s="494">
        <v>5.45</v>
      </c>
      <c r="C86" s="20"/>
      <c r="D86" s="492">
        <f t="shared" si="6"/>
        <v>0</v>
      </c>
      <c r="E86" s="176"/>
      <c r="F86" s="116">
        <f t="shared" si="1"/>
        <v>0</v>
      </c>
      <c r="G86" s="117"/>
      <c r="H86" s="118"/>
      <c r="J86" s="2"/>
      <c r="K86" s="494">
        <v>10.9</v>
      </c>
      <c r="L86" s="20"/>
      <c r="M86" s="492">
        <f t="shared" si="7"/>
        <v>0</v>
      </c>
      <c r="N86" s="176"/>
      <c r="O86" s="116">
        <f t="shared" si="3"/>
        <v>0</v>
      </c>
      <c r="P86" s="117"/>
      <c r="Q86" s="118"/>
    </row>
    <row r="87" spans="1:17" x14ac:dyDescent="0.25">
      <c r="A87" s="2"/>
      <c r="B87" s="494">
        <v>5.45</v>
      </c>
      <c r="C87" s="20"/>
      <c r="D87" s="492">
        <f t="shared" si="6"/>
        <v>0</v>
      </c>
      <c r="E87" s="176"/>
      <c r="F87" s="116">
        <f t="shared" si="1"/>
        <v>0</v>
      </c>
      <c r="G87" s="117"/>
      <c r="H87" s="118"/>
      <c r="J87" s="2"/>
      <c r="K87" s="494">
        <v>10.9</v>
      </c>
      <c r="L87" s="20"/>
      <c r="M87" s="492">
        <f t="shared" si="7"/>
        <v>0</v>
      </c>
      <c r="N87" s="176"/>
      <c r="O87" s="116">
        <f t="shared" si="3"/>
        <v>0</v>
      </c>
      <c r="P87" s="117"/>
      <c r="Q87" s="118"/>
    </row>
    <row r="88" spans="1:17" x14ac:dyDescent="0.25">
      <c r="A88" s="2"/>
      <c r="B88" s="494">
        <v>5.45</v>
      </c>
      <c r="C88" s="20"/>
      <c r="D88" s="492">
        <f>C88*B29</f>
        <v>0</v>
      </c>
      <c r="E88" s="176"/>
      <c r="F88" s="116">
        <f t="shared" si="1"/>
        <v>0</v>
      </c>
      <c r="G88" s="117"/>
      <c r="H88" s="118"/>
      <c r="J88" s="2"/>
      <c r="K88" s="494">
        <v>10.9</v>
      </c>
      <c r="L88" s="20"/>
      <c r="M88" s="492">
        <f>L88*K29</f>
        <v>0</v>
      </c>
      <c r="N88" s="176"/>
      <c r="O88" s="116">
        <f t="shared" si="3"/>
        <v>0</v>
      </c>
      <c r="P88" s="117"/>
      <c r="Q88" s="118"/>
    </row>
    <row r="89" spans="1:17" ht="15.75" thickBot="1" x14ac:dyDescent="0.3">
      <c r="A89" s="4"/>
      <c r="B89" s="494">
        <v>5.45</v>
      </c>
      <c r="C89" s="48"/>
      <c r="D89" s="493">
        <f>C89*B30</f>
        <v>0</v>
      </c>
      <c r="E89" s="479"/>
      <c r="F89" s="427">
        <f t="shared" si="1"/>
        <v>0</v>
      </c>
      <c r="G89" s="363"/>
      <c r="H89" s="118"/>
      <c r="J89" s="4"/>
      <c r="K89" s="494">
        <v>10.9</v>
      </c>
      <c r="L89" s="48"/>
      <c r="M89" s="493">
        <f>L89*K30</f>
        <v>0</v>
      </c>
      <c r="N89" s="479"/>
      <c r="O89" s="427">
        <f t="shared" si="3"/>
        <v>0</v>
      </c>
      <c r="P89" s="363"/>
      <c r="Q89" s="118"/>
    </row>
    <row r="90" spans="1:17" ht="16.5" thickTop="1" thickBot="1" x14ac:dyDescent="0.3">
      <c r="C90" s="186">
        <f>SUM(C8:C89)</f>
        <v>835</v>
      </c>
      <c r="D90" s="241">
        <f>SUM(D8:D89)</f>
        <v>4550.7499999999991</v>
      </c>
      <c r="E90" s="50"/>
      <c r="F90" s="6">
        <f>SUM(F8:F89)</f>
        <v>4550.7499999999991</v>
      </c>
      <c r="L90" s="186">
        <f>SUM(L8:L89)</f>
        <v>861</v>
      </c>
      <c r="M90" s="241">
        <f>SUM(M8:M89)</f>
        <v>9384.8999999999978</v>
      </c>
      <c r="N90" s="50"/>
      <c r="O90" s="6">
        <f>SUM(O8:O89)</f>
        <v>9384.8999999999978</v>
      </c>
    </row>
    <row r="91" spans="1:17" ht="15.75" thickBot="1" x14ac:dyDescent="0.3">
      <c r="A91" s="273"/>
      <c r="D91" s="242" t="s">
        <v>4</v>
      </c>
      <c r="E91" s="115">
        <f>F4+F5+F6-+C90</f>
        <v>0</v>
      </c>
      <c r="J91" s="273"/>
      <c r="M91" s="242" t="s">
        <v>4</v>
      </c>
      <c r="N91" s="115">
        <f>O4+O5+O6-+L90</f>
        <v>793</v>
      </c>
    </row>
    <row r="92" spans="1:17" ht="15.75" thickBot="1" x14ac:dyDescent="0.3">
      <c r="A92" s="263"/>
      <c r="J92" s="263"/>
    </row>
    <row r="93" spans="1:17" ht="16.5" thickTop="1" thickBot="1" x14ac:dyDescent="0.3">
      <c r="A93" s="179"/>
      <c r="C93" s="704" t="s">
        <v>11</v>
      </c>
      <c r="D93" s="705"/>
      <c r="E93" s="380">
        <f>E5+E4+E6+-F90</f>
        <v>0</v>
      </c>
      <c r="J93" s="179"/>
      <c r="L93" s="704" t="s">
        <v>11</v>
      </c>
      <c r="M93" s="705"/>
      <c r="N93" s="380">
        <f>N5+N4+N6+-O90</f>
        <v>8643.7000000000007</v>
      </c>
    </row>
  </sheetData>
  <mergeCells count="6">
    <mergeCell ref="J1:P1"/>
    <mergeCell ref="K5:K6"/>
    <mergeCell ref="L93:M93"/>
    <mergeCell ref="A1:G1"/>
    <mergeCell ref="B5:B6"/>
    <mergeCell ref="C93:D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6"/>
  <sheetViews>
    <sheetView workbookViewId="0">
      <pane ySplit="6" topLeftCell="A25" activePane="bottomLeft" state="frozen"/>
      <selection pane="bottomLeft" activeCell="A48" sqref="A4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9"/>
    <col min="6" max="6" width="11.42578125" style="6"/>
    <col min="7" max="8" width="11.42578125" customWidth="1"/>
  </cols>
  <sheetData>
    <row r="1" spans="1:8" ht="45.75" x14ac:dyDescent="0.65">
      <c r="A1" s="701" t="s">
        <v>293</v>
      </c>
      <c r="B1" s="701"/>
      <c r="C1" s="701"/>
      <c r="D1" s="701"/>
      <c r="E1" s="701"/>
      <c r="F1" s="701"/>
      <c r="G1" s="701"/>
      <c r="H1" s="20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39" t="s">
        <v>2</v>
      </c>
      <c r="E3" s="12" t="s">
        <v>3</v>
      </c>
      <c r="F3" s="243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77"/>
      <c r="G4" s="648" t="s">
        <v>178</v>
      </c>
      <c r="H4" s="16"/>
    </row>
    <row r="5" spans="1:8" ht="15" customHeight="1" x14ac:dyDescent="0.25">
      <c r="A5" s="131" t="s">
        <v>44</v>
      </c>
      <c r="B5" s="708" t="s">
        <v>48</v>
      </c>
      <c r="C5" s="75"/>
      <c r="D5" s="257">
        <v>41990</v>
      </c>
      <c r="E5" s="94">
        <v>6192.55</v>
      </c>
      <c r="F5" s="579">
        <v>455</v>
      </c>
      <c r="G5" s="655">
        <f>F90</f>
        <v>6192.5499999999993</v>
      </c>
      <c r="H5" s="99">
        <f>E4+E5+E6-G5</f>
        <v>0</v>
      </c>
    </row>
    <row r="6" spans="1:8" ht="16.5" thickBot="1" x14ac:dyDescent="0.3">
      <c r="A6" s="16"/>
      <c r="B6" s="709"/>
      <c r="C6" s="16"/>
      <c r="D6" s="64"/>
      <c r="E6" s="378"/>
      <c r="F6" s="580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40" t="s">
        <v>3</v>
      </c>
      <c r="E7" s="28" t="s">
        <v>2</v>
      </c>
      <c r="F7" s="245" t="s">
        <v>9</v>
      </c>
      <c r="G7" s="29" t="s">
        <v>15</v>
      </c>
      <c r="H7" s="37"/>
    </row>
    <row r="8" spans="1:8" ht="15.75" thickTop="1" x14ac:dyDescent="0.25">
      <c r="A8" s="2"/>
      <c r="B8" s="174">
        <v>13.61</v>
      </c>
      <c r="C8" s="20">
        <v>5</v>
      </c>
      <c r="D8" s="428">
        <f t="shared" ref="D8:D20" si="0">C8*B8</f>
        <v>68.05</v>
      </c>
      <c r="E8" s="256">
        <v>41991</v>
      </c>
      <c r="F8" s="116">
        <f t="shared" ref="F8:F71" si="1">D8</f>
        <v>68.05</v>
      </c>
      <c r="G8" s="117" t="s">
        <v>222</v>
      </c>
      <c r="H8" s="118">
        <v>50</v>
      </c>
    </row>
    <row r="9" spans="1:8" x14ac:dyDescent="0.25">
      <c r="A9" s="2"/>
      <c r="B9" s="174">
        <v>13.61</v>
      </c>
      <c r="C9" s="20">
        <v>20</v>
      </c>
      <c r="D9" s="428">
        <f t="shared" si="0"/>
        <v>272.2</v>
      </c>
      <c r="E9" s="189">
        <v>41991</v>
      </c>
      <c r="F9" s="116">
        <f t="shared" si="1"/>
        <v>272.2</v>
      </c>
      <c r="G9" s="117" t="s">
        <v>223</v>
      </c>
      <c r="H9" s="118">
        <v>46</v>
      </c>
    </row>
    <row r="10" spans="1:8" x14ac:dyDescent="0.25">
      <c r="A10" s="164" t="s">
        <v>33</v>
      </c>
      <c r="B10" s="174">
        <v>13.61</v>
      </c>
      <c r="C10" s="20">
        <v>54</v>
      </c>
      <c r="D10" s="428">
        <f t="shared" si="0"/>
        <v>734.93999999999994</v>
      </c>
      <c r="E10" s="189">
        <v>41997</v>
      </c>
      <c r="F10" s="116">
        <f t="shared" si="1"/>
        <v>734.93999999999994</v>
      </c>
      <c r="G10" s="117" t="s">
        <v>244</v>
      </c>
      <c r="H10" s="118">
        <v>46</v>
      </c>
    </row>
    <row r="11" spans="1:8" x14ac:dyDescent="0.25">
      <c r="A11" s="165"/>
      <c r="B11" s="174">
        <v>13.61</v>
      </c>
      <c r="C11" s="20">
        <v>10</v>
      </c>
      <c r="D11" s="428">
        <f t="shared" si="0"/>
        <v>136.1</v>
      </c>
      <c r="E11" s="256">
        <v>41999</v>
      </c>
      <c r="F11" s="116">
        <f t="shared" si="1"/>
        <v>136.1</v>
      </c>
      <c r="G11" s="117" t="s">
        <v>256</v>
      </c>
      <c r="H11" s="118">
        <v>46</v>
      </c>
    </row>
    <row r="12" spans="1:8" x14ac:dyDescent="0.25">
      <c r="A12" s="171"/>
      <c r="B12" s="174">
        <v>13.61</v>
      </c>
      <c r="C12" s="20">
        <v>30</v>
      </c>
      <c r="D12" s="428">
        <f t="shared" si="0"/>
        <v>408.29999999999995</v>
      </c>
      <c r="E12" s="256">
        <v>42000</v>
      </c>
      <c r="F12" s="116">
        <f t="shared" si="1"/>
        <v>408.29999999999995</v>
      </c>
      <c r="G12" s="117" t="s">
        <v>261</v>
      </c>
      <c r="H12" s="118">
        <v>46</v>
      </c>
    </row>
    <row r="13" spans="1:8" x14ac:dyDescent="0.25">
      <c r="A13" s="166" t="s">
        <v>34</v>
      </c>
      <c r="B13" s="174">
        <v>13.61</v>
      </c>
      <c r="C13" s="20">
        <v>60</v>
      </c>
      <c r="D13" s="636">
        <f t="shared" si="0"/>
        <v>816.59999999999991</v>
      </c>
      <c r="E13" s="451">
        <v>42009</v>
      </c>
      <c r="F13" s="100">
        <f t="shared" si="1"/>
        <v>816.59999999999991</v>
      </c>
      <c r="G13" s="111" t="s">
        <v>446</v>
      </c>
      <c r="H13" s="101">
        <v>46</v>
      </c>
    </row>
    <row r="14" spans="1:8" x14ac:dyDescent="0.25">
      <c r="A14" s="165"/>
      <c r="B14" s="174">
        <v>13.61</v>
      </c>
      <c r="C14" s="20">
        <v>200</v>
      </c>
      <c r="D14" s="636">
        <f t="shared" si="0"/>
        <v>2722</v>
      </c>
      <c r="E14" s="635">
        <v>42016</v>
      </c>
      <c r="F14" s="100">
        <f t="shared" si="1"/>
        <v>2722</v>
      </c>
      <c r="G14" s="111" t="s">
        <v>488</v>
      </c>
      <c r="H14" s="101">
        <v>45</v>
      </c>
    </row>
    <row r="15" spans="1:8" x14ac:dyDescent="0.25">
      <c r="A15" s="171"/>
      <c r="B15" s="174">
        <v>13.61</v>
      </c>
      <c r="C15" s="20">
        <v>10</v>
      </c>
      <c r="D15" s="636">
        <f t="shared" si="0"/>
        <v>136.1</v>
      </c>
      <c r="E15" s="635">
        <v>42019</v>
      </c>
      <c r="F15" s="100">
        <f t="shared" si="1"/>
        <v>136.1</v>
      </c>
      <c r="G15" s="640" t="s">
        <v>505</v>
      </c>
      <c r="H15" s="101">
        <v>45</v>
      </c>
    </row>
    <row r="16" spans="1:8" x14ac:dyDescent="0.25">
      <c r="A16" s="2"/>
      <c r="B16" s="174">
        <v>13.61</v>
      </c>
      <c r="C16" s="20">
        <v>20</v>
      </c>
      <c r="D16" s="636">
        <f t="shared" si="0"/>
        <v>272.2</v>
      </c>
      <c r="E16" s="635">
        <v>42024</v>
      </c>
      <c r="F16" s="100">
        <f t="shared" si="1"/>
        <v>272.2</v>
      </c>
      <c r="G16" s="111" t="s">
        <v>537</v>
      </c>
      <c r="H16" s="101">
        <v>45</v>
      </c>
    </row>
    <row r="17" spans="1:8" x14ac:dyDescent="0.25">
      <c r="A17" s="2"/>
      <c r="B17" s="174">
        <v>13.61</v>
      </c>
      <c r="C17" s="20">
        <v>46</v>
      </c>
      <c r="D17" s="636">
        <f t="shared" si="0"/>
        <v>626.05999999999995</v>
      </c>
      <c r="E17" s="635">
        <v>42030</v>
      </c>
      <c r="F17" s="100">
        <f t="shared" si="1"/>
        <v>626.05999999999995</v>
      </c>
      <c r="G17" s="111" t="s">
        <v>574</v>
      </c>
      <c r="H17" s="101">
        <v>55</v>
      </c>
    </row>
    <row r="18" spans="1:8" x14ac:dyDescent="0.25">
      <c r="A18" s="2"/>
      <c r="B18" s="174">
        <v>13.61</v>
      </c>
      <c r="C18" s="20"/>
      <c r="D18" s="636">
        <f t="shared" si="0"/>
        <v>0</v>
      </c>
      <c r="E18" s="451"/>
      <c r="F18" s="100">
        <f t="shared" si="1"/>
        <v>0</v>
      </c>
      <c r="G18" s="111"/>
      <c r="H18" s="101"/>
    </row>
    <row r="19" spans="1:8" x14ac:dyDescent="0.25">
      <c r="A19" s="2"/>
      <c r="B19" s="174">
        <v>13.61</v>
      </c>
      <c r="C19" s="20"/>
      <c r="D19" s="636">
        <f t="shared" si="0"/>
        <v>0</v>
      </c>
      <c r="E19" s="451"/>
      <c r="F19" s="100">
        <f t="shared" si="1"/>
        <v>0</v>
      </c>
      <c r="G19" s="111"/>
      <c r="H19" s="101"/>
    </row>
    <row r="20" spans="1:8" x14ac:dyDescent="0.25">
      <c r="A20" s="2"/>
      <c r="B20" s="174">
        <v>13.61</v>
      </c>
      <c r="C20" s="20"/>
      <c r="D20" s="636">
        <f t="shared" si="0"/>
        <v>0</v>
      </c>
      <c r="E20" s="451"/>
      <c r="F20" s="100">
        <f t="shared" si="1"/>
        <v>0</v>
      </c>
      <c r="G20" s="111"/>
      <c r="H20" s="101"/>
    </row>
    <row r="21" spans="1:8" x14ac:dyDescent="0.25">
      <c r="A21" s="2"/>
      <c r="B21" s="174">
        <v>13.61</v>
      </c>
      <c r="C21" s="20"/>
      <c r="D21" s="636">
        <f t="shared" ref="D21:D31" si="2">C21*B19</f>
        <v>0</v>
      </c>
      <c r="E21" s="635"/>
      <c r="F21" s="100">
        <f t="shared" si="1"/>
        <v>0</v>
      </c>
      <c r="G21" s="111"/>
      <c r="H21" s="101"/>
    </row>
    <row r="22" spans="1:8" x14ac:dyDescent="0.25">
      <c r="A22" s="2"/>
      <c r="B22" s="174">
        <v>13.61</v>
      </c>
      <c r="C22" s="20"/>
      <c r="D22" s="636">
        <f t="shared" si="2"/>
        <v>0</v>
      </c>
      <c r="E22" s="635"/>
      <c r="F22" s="100">
        <f t="shared" si="1"/>
        <v>0</v>
      </c>
      <c r="G22" s="111"/>
      <c r="H22" s="101"/>
    </row>
    <row r="23" spans="1:8" x14ac:dyDescent="0.25">
      <c r="A23" s="2"/>
      <c r="B23" s="174">
        <v>13.61</v>
      </c>
      <c r="C23" s="20"/>
      <c r="D23" s="636">
        <f t="shared" si="2"/>
        <v>0</v>
      </c>
      <c r="E23" s="635"/>
      <c r="F23" s="100">
        <f t="shared" si="1"/>
        <v>0</v>
      </c>
      <c r="G23" s="111"/>
      <c r="H23" s="101"/>
    </row>
    <row r="24" spans="1:8" x14ac:dyDescent="0.25">
      <c r="A24" s="2"/>
      <c r="B24" s="174">
        <v>13.61</v>
      </c>
      <c r="C24" s="20"/>
      <c r="D24" s="636">
        <f t="shared" si="2"/>
        <v>0</v>
      </c>
      <c r="E24" s="635"/>
      <c r="F24" s="100">
        <f t="shared" si="1"/>
        <v>0</v>
      </c>
      <c r="G24" s="111"/>
      <c r="H24" s="101"/>
    </row>
    <row r="25" spans="1:8" x14ac:dyDescent="0.25">
      <c r="A25" s="2"/>
      <c r="B25" s="174">
        <v>13.61</v>
      </c>
      <c r="C25" s="20"/>
      <c r="D25" s="636">
        <f t="shared" si="2"/>
        <v>0</v>
      </c>
      <c r="E25" s="451"/>
      <c r="F25" s="100">
        <f t="shared" si="1"/>
        <v>0</v>
      </c>
      <c r="G25" s="111"/>
      <c r="H25" s="101"/>
    </row>
    <row r="26" spans="1:8" x14ac:dyDescent="0.25">
      <c r="A26" s="2"/>
      <c r="B26" s="174">
        <v>13.61</v>
      </c>
      <c r="C26" s="20"/>
      <c r="D26" s="636">
        <f t="shared" si="2"/>
        <v>0</v>
      </c>
      <c r="E26" s="451"/>
      <c r="F26" s="100">
        <f t="shared" si="1"/>
        <v>0</v>
      </c>
      <c r="G26" s="111"/>
      <c r="H26" s="101"/>
    </row>
    <row r="27" spans="1:8" x14ac:dyDescent="0.25">
      <c r="A27" s="2"/>
      <c r="B27" s="174">
        <v>13.61</v>
      </c>
      <c r="C27" s="20"/>
      <c r="D27" s="636">
        <f t="shared" si="2"/>
        <v>0</v>
      </c>
      <c r="E27" s="451"/>
      <c r="F27" s="100">
        <f t="shared" si="1"/>
        <v>0</v>
      </c>
      <c r="G27" s="111"/>
      <c r="H27" s="101"/>
    </row>
    <row r="28" spans="1:8" x14ac:dyDescent="0.25">
      <c r="A28" s="2"/>
      <c r="B28" s="174">
        <v>13.61</v>
      </c>
      <c r="C28" s="20"/>
      <c r="D28" s="636">
        <f t="shared" si="2"/>
        <v>0</v>
      </c>
      <c r="E28" s="451"/>
      <c r="F28" s="100">
        <f t="shared" si="1"/>
        <v>0</v>
      </c>
      <c r="G28" s="111"/>
      <c r="H28" s="101"/>
    </row>
    <row r="29" spans="1:8" x14ac:dyDescent="0.25">
      <c r="A29" s="2"/>
      <c r="B29" s="174">
        <v>13.61</v>
      </c>
      <c r="C29" s="20"/>
      <c r="D29" s="636">
        <f t="shared" si="2"/>
        <v>0</v>
      </c>
      <c r="E29" s="451"/>
      <c r="F29" s="100">
        <f t="shared" si="1"/>
        <v>0</v>
      </c>
      <c r="G29" s="111"/>
      <c r="H29" s="101"/>
    </row>
    <row r="30" spans="1:8" x14ac:dyDescent="0.25">
      <c r="A30" s="2"/>
      <c r="B30" s="174">
        <v>13.61</v>
      </c>
      <c r="C30" s="20"/>
      <c r="D30" s="636">
        <f t="shared" si="2"/>
        <v>0</v>
      </c>
      <c r="E30" s="451"/>
      <c r="F30" s="100">
        <f t="shared" si="1"/>
        <v>0</v>
      </c>
      <c r="G30" s="111"/>
      <c r="H30" s="101"/>
    </row>
    <row r="31" spans="1:8" x14ac:dyDescent="0.25">
      <c r="A31" s="2"/>
      <c r="B31" s="174">
        <v>13.61</v>
      </c>
      <c r="C31" s="20"/>
      <c r="D31" s="636">
        <f t="shared" si="2"/>
        <v>0</v>
      </c>
      <c r="E31" s="451"/>
      <c r="F31" s="100">
        <f t="shared" si="1"/>
        <v>0</v>
      </c>
      <c r="G31" s="111"/>
      <c r="H31" s="101"/>
    </row>
    <row r="32" spans="1:8" x14ac:dyDescent="0.25">
      <c r="A32" s="2"/>
      <c r="B32" s="174">
        <v>13.61</v>
      </c>
      <c r="C32" s="20"/>
      <c r="D32" s="637">
        <f t="shared" ref="D32:D87" si="3">C32*B23</f>
        <v>0</v>
      </c>
      <c r="E32" s="197"/>
      <c r="F32" s="100">
        <f t="shared" si="1"/>
        <v>0</v>
      </c>
      <c r="G32" s="111"/>
      <c r="H32" s="101"/>
    </row>
    <row r="33" spans="1:8" x14ac:dyDescent="0.25">
      <c r="A33" s="2"/>
      <c r="B33" s="174">
        <v>13.61</v>
      </c>
      <c r="C33" s="20"/>
      <c r="D33" s="637">
        <f t="shared" si="3"/>
        <v>0</v>
      </c>
      <c r="E33" s="197"/>
      <c r="F33" s="100">
        <f t="shared" si="1"/>
        <v>0</v>
      </c>
      <c r="G33" s="111"/>
      <c r="H33" s="101"/>
    </row>
    <row r="34" spans="1:8" x14ac:dyDescent="0.25">
      <c r="A34" s="2"/>
      <c r="B34" s="174">
        <v>13.61</v>
      </c>
      <c r="C34" s="20"/>
      <c r="D34" s="637">
        <f t="shared" si="3"/>
        <v>0</v>
      </c>
      <c r="E34" s="197"/>
      <c r="F34" s="100">
        <f t="shared" si="1"/>
        <v>0</v>
      </c>
      <c r="G34" s="111"/>
      <c r="H34" s="101"/>
    </row>
    <row r="35" spans="1:8" x14ac:dyDescent="0.25">
      <c r="A35" s="2"/>
      <c r="B35" s="174">
        <v>13.61</v>
      </c>
      <c r="C35" s="20"/>
      <c r="D35" s="492">
        <f t="shared" si="3"/>
        <v>0</v>
      </c>
      <c r="E35" s="176"/>
      <c r="F35" s="116">
        <f t="shared" si="1"/>
        <v>0</v>
      </c>
      <c r="G35" s="117"/>
      <c r="H35" s="118"/>
    </row>
    <row r="36" spans="1:8" x14ac:dyDescent="0.25">
      <c r="A36" s="2"/>
      <c r="B36" s="174">
        <v>13.61</v>
      </c>
      <c r="C36" s="20"/>
      <c r="D36" s="492">
        <f t="shared" si="3"/>
        <v>0</v>
      </c>
      <c r="E36" s="176"/>
      <c r="F36" s="116">
        <f t="shared" si="1"/>
        <v>0</v>
      </c>
      <c r="G36" s="117"/>
      <c r="H36" s="118"/>
    </row>
    <row r="37" spans="1:8" x14ac:dyDescent="0.25">
      <c r="A37" s="2"/>
      <c r="B37" s="174">
        <v>13.61</v>
      </c>
      <c r="C37" s="20"/>
      <c r="D37" s="492">
        <f t="shared" si="3"/>
        <v>0</v>
      </c>
      <c r="E37" s="176"/>
      <c r="F37" s="116">
        <f t="shared" si="1"/>
        <v>0</v>
      </c>
      <c r="G37" s="117"/>
      <c r="H37" s="118"/>
    </row>
    <row r="38" spans="1:8" x14ac:dyDescent="0.25">
      <c r="A38" s="2"/>
      <c r="B38" s="174">
        <v>13.61</v>
      </c>
      <c r="C38" s="20"/>
      <c r="D38" s="492">
        <f t="shared" si="3"/>
        <v>0</v>
      </c>
      <c r="E38" s="176"/>
      <c r="F38" s="116">
        <f t="shared" si="1"/>
        <v>0</v>
      </c>
      <c r="G38" s="117"/>
      <c r="H38" s="118"/>
    </row>
    <row r="39" spans="1:8" x14ac:dyDescent="0.25">
      <c r="A39" s="2"/>
      <c r="B39" s="174">
        <v>13.61</v>
      </c>
      <c r="C39" s="20"/>
      <c r="D39" s="492">
        <f t="shared" si="3"/>
        <v>0</v>
      </c>
      <c r="E39" s="176"/>
      <c r="F39" s="116">
        <f t="shared" si="1"/>
        <v>0</v>
      </c>
      <c r="G39" s="117"/>
      <c r="H39" s="118"/>
    </row>
    <row r="40" spans="1:8" x14ac:dyDescent="0.25">
      <c r="A40" s="2"/>
      <c r="B40" s="174">
        <v>13.61</v>
      </c>
      <c r="C40" s="20"/>
      <c r="D40" s="492">
        <f t="shared" si="3"/>
        <v>0</v>
      </c>
      <c r="E40" s="176"/>
      <c r="F40" s="116">
        <f t="shared" si="1"/>
        <v>0</v>
      </c>
      <c r="G40" s="117"/>
      <c r="H40" s="118"/>
    </row>
    <row r="41" spans="1:8" x14ac:dyDescent="0.25">
      <c r="A41" s="2"/>
      <c r="B41" s="174">
        <v>13.61</v>
      </c>
      <c r="C41" s="20"/>
      <c r="D41" s="492">
        <f t="shared" si="3"/>
        <v>0</v>
      </c>
      <c r="E41" s="176"/>
      <c r="F41" s="116">
        <f t="shared" si="1"/>
        <v>0</v>
      </c>
      <c r="G41" s="117"/>
      <c r="H41" s="118"/>
    </row>
    <row r="42" spans="1:8" x14ac:dyDescent="0.25">
      <c r="A42" s="2"/>
      <c r="B42" s="174">
        <v>13.61</v>
      </c>
      <c r="C42" s="20"/>
      <c r="D42" s="492">
        <f t="shared" si="3"/>
        <v>0</v>
      </c>
      <c r="E42" s="176"/>
      <c r="F42" s="116">
        <f t="shared" si="1"/>
        <v>0</v>
      </c>
      <c r="G42" s="117"/>
      <c r="H42" s="118"/>
    </row>
    <row r="43" spans="1:8" x14ac:dyDescent="0.25">
      <c r="A43" s="2"/>
      <c r="B43" s="174">
        <v>13.61</v>
      </c>
      <c r="C43" s="20"/>
      <c r="D43" s="492">
        <f t="shared" si="3"/>
        <v>0</v>
      </c>
      <c r="E43" s="176"/>
      <c r="F43" s="116">
        <f t="shared" si="1"/>
        <v>0</v>
      </c>
      <c r="G43" s="117"/>
      <c r="H43" s="118"/>
    </row>
    <row r="44" spans="1:8" x14ac:dyDescent="0.25">
      <c r="A44" s="2"/>
      <c r="B44" s="174">
        <v>13.61</v>
      </c>
      <c r="C44" s="20"/>
      <c r="D44" s="492">
        <f t="shared" si="3"/>
        <v>0</v>
      </c>
      <c r="E44" s="176"/>
      <c r="F44" s="116">
        <f t="shared" si="1"/>
        <v>0</v>
      </c>
      <c r="G44" s="117"/>
      <c r="H44" s="118"/>
    </row>
    <row r="45" spans="1:8" x14ac:dyDescent="0.25">
      <c r="A45" s="2"/>
      <c r="B45" s="174">
        <v>13.61</v>
      </c>
      <c r="C45" s="20"/>
      <c r="D45" s="492">
        <f t="shared" si="3"/>
        <v>0</v>
      </c>
      <c r="E45" s="176"/>
      <c r="F45" s="116">
        <f t="shared" si="1"/>
        <v>0</v>
      </c>
      <c r="G45" s="117"/>
      <c r="H45" s="118"/>
    </row>
    <row r="46" spans="1:8" x14ac:dyDescent="0.25">
      <c r="A46" s="2"/>
      <c r="B46" s="174">
        <v>13.61</v>
      </c>
      <c r="C46" s="20"/>
      <c r="D46" s="492">
        <f t="shared" si="3"/>
        <v>0</v>
      </c>
      <c r="E46" s="176"/>
      <c r="F46" s="116">
        <f t="shared" si="1"/>
        <v>0</v>
      </c>
      <c r="G46" s="117"/>
      <c r="H46" s="118"/>
    </row>
    <row r="47" spans="1:8" x14ac:dyDescent="0.25">
      <c r="A47" s="2"/>
      <c r="B47" s="174">
        <v>13.61</v>
      </c>
      <c r="C47" s="20"/>
      <c r="D47" s="492">
        <f t="shared" si="3"/>
        <v>0</v>
      </c>
      <c r="E47" s="176"/>
      <c r="F47" s="116">
        <f t="shared" si="1"/>
        <v>0</v>
      </c>
      <c r="G47" s="117"/>
      <c r="H47" s="118"/>
    </row>
    <row r="48" spans="1:8" x14ac:dyDescent="0.25">
      <c r="A48" s="2"/>
      <c r="B48" s="174">
        <v>13.61</v>
      </c>
      <c r="C48" s="20"/>
      <c r="D48" s="492">
        <f t="shared" si="3"/>
        <v>0</v>
      </c>
      <c r="E48" s="176"/>
      <c r="F48" s="116">
        <f t="shared" si="1"/>
        <v>0</v>
      </c>
      <c r="G48" s="117"/>
      <c r="H48" s="118"/>
    </row>
    <row r="49" spans="1:8" x14ac:dyDescent="0.25">
      <c r="A49" s="2"/>
      <c r="B49" s="174">
        <v>13.61</v>
      </c>
      <c r="C49" s="20"/>
      <c r="D49" s="492">
        <f t="shared" si="3"/>
        <v>0</v>
      </c>
      <c r="E49" s="176"/>
      <c r="F49" s="116">
        <f t="shared" si="1"/>
        <v>0</v>
      </c>
      <c r="G49" s="117"/>
      <c r="H49" s="118"/>
    </row>
    <row r="50" spans="1:8" x14ac:dyDescent="0.25">
      <c r="A50" s="2"/>
      <c r="B50" s="174">
        <v>13.61</v>
      </c>
      <c r="C50" s="20"/>
      <c r="D50" s="492">
        <f t="shared" si="3"/>
        <v>0</v>
      </c>
      <c r="E50" s="176"/>
      <c r="F50" s="116">
        <f t="shared" si="1"/>
        <v>0</v>
      </c>
      <c r="G50" s="117"/>
      <c r="H50" s="118"/>
    </row>
    <row r="51" spans="1:8" x14ac:dyDescent="0.25">
      <c r="A51" s="2"/>
      <c r="B51" s="174">
        <v>13.61</v>
      </c>
      <c r="C51" s="20"/>
      <c r="D51" s="492">
        <f t="shared" si="3"/>
        <v>0</v>
      </c>
      <c r="E51" s="176"/>
      <c r="F51" s="116">
        <f t="shared" si="1"/>
        <v>0</v>
      </c>
      <c r="G51" s="117"/>
      <c r="H51" s="118"/>
    </row>
    <row r="52" spans="1:8" x14ac:dyDescent="0.25">
      <c r="A52" s="2"/>
      <c r="B52" s="174">
        <v>13.61</v>
      </c>
      <c r="C52" s="20"/>
      <c r="D52" s="492">
        <f t="shared" si="3"/>
        <v>0</v>
      </c>
      <c r="E52" s="176"/>
      <c r="F52" s="116">
        <f t="shared" si="1"/>
        <v>0</v>
      </c>
      <c r="G52" s="117"/>
      <c r="H52" s="118"/>
    </row>
    <row r="53" spans="1:8" x14ac:dyDescent="0.25">
      <c r="A53" s="2"/>
      <c r="B53" s="174">
        <v>13.61</v>
      </c>
      <c r="C53" s="20"/>
      <c r="D53" s="492">
        <f t="shared" si="3"/>
        <v>0</v>
      </c>
      <c r="E53" s="176"/>
      <c r="F53" s="116">
        <f t="shared" si="1"/>
        <v>0</v>
      </c>
      <c r="G53" s="117"/>
      <c r="H53" s="118"/>
    </row>
    <row r="54" spans="1:8" x14ac:dyDescent="0.25">
      <c r="A54" s="2"/>
      <c r="B54" s="174">
        <v>13.61</v>
      </c>
      <c r="C54" s="20"/>
      <c r="D54" s="492">
        <f t="shared" si="3"/>
        <v>0</v>
      </c>
      <c r="E54" s="176"/>
      <c r="F54" s="116">
        <f t="shared" si="1"/>
        <v>0</v>
      </c>
      <c r="G54" s="117"/>
      <c r="H54" s="118"/>
    </row>
    <row r="55" spans="1:8" x14ac:dyDescent="0.25">
      <c r="A55" s="2"/>
      <c r="B55" s="174">
        <v>13.61</v>
      </c>
      <c r="C55" s="20"/>
      <c r="D55" s="492">
        <f t="shared" si="3"/>
        <v>0</v>
      </c>
      <c r="E55" s="176"/>
      <c r="F55" s="116">
        <f t="shared" si="1"/>
        <v>0</v>
      </c>
      <c r="G55" s="117"/>
      <c r="H55" s="118"/>
    </row>
    <row r="56" spans="1:8" x14ac:dyDescent="0.25">
      <c r="A56" s="2"/>
      <c r="B56" s="174">
        <v>13.61</v>
      </c>
      <c r="C56" s="20"/>
      <c r="D56" s="492">
        <f t="shared" si="3"/>
        <v>0</v>
      </c>
      <c r="E56" s="176"/>
      <c r="F56" s="116">
        <f t="shared" si="1"/>
        <v>0</v>
      </c>
      <c r="G56" s="117"/>
      <c r="H56" s="118"/>
    </row>
    <row r="57" spans="1:8" x14ac:dyDescent="0.25">
      <c r="A57" s="2"/>
      <c r="B57" s="174">
        <v>13.61</v>
      </c>
      <c r="C57" s="20"/>
      <c r="D57" s="492">
        <f t="shared" si="3"/>
        <v>0</v>
      </c>
      <c r="E57" s="176"/>
      <c r="F57" s="116">
        <f t="shared" si="1"/>
        <v>0</v>
      </c>
      <c r="G57" s="117"/>
      <c r="H57" s="118"/>
    </row>
    <row r="58" spans="1:8" x14ac:dyDescent="0.25">
      <c r="A58" s="2"/>
      <c r="B58" s="174">
        <v>13.61</v>
      </c>
      <c r="C58" s="20"/>
      <c r="D58" s="492">
        <f t="shared" si="3"/>
        <v>0</v>
      </c>
      <c r="E58" s="176"/>
      <c r="F58" s="116">
        <f t="shared" si="1"/>
        <v>0</v>
      </c>
      <c r="G58" s="117"/>
      <c r="H58" s="118"/>
    </row>
    <row r="59" spans="1:8" x14ac:dyDescent="0.25">
      <c r="A59" s="2"/>
      <c r="B59" s="174">
        <v>13.61</v>
      </c>
      <c r="C59" s="20"/>
      <c r="D59" s="492">
        <f t="shared" si="3"/>
        <v>0</v>
      </c>
      <c r="E59" s="176"/>
      <c r="F59" s="116">
        <f t="shared" si="1"/>
        <v>0</v>
      </c>
      <c r="G59" s="117"/>
      <c r="H59" s="118"/>
    </row>
    <row r="60" spans="1:8" x14ac:dyDescent="0.25">
      <c r="A60" s="2"/>
      <c r="B60" s="174">
        <v>13.61</v>
      </c>
      <c r="C60" s="20"/>
      <c r="D60" s="492">
        <f t="shared" si="3"/>
        <v>0</v>
      </c>
      <c r="E60" s="176"/>
      <c r="F60" s="116">
        <f t="shared" si="1"/>
        <v>0</v>
      </c>
      <c r="G60" s="117"/>
      <c r="H60" s="118"/>
    </row>
    <row r="61" spans="1:8" x14ac:dyDescent="0.25">
      <c r="A61" s="2"/>
      <c r="B61" s="174">
        <v>13.61</v>
      </c>
      <c r="C61" s="20"/>
      <c r="D61" s="492">
        <f t="shared" si="3"/>
        <v>0</v>
      </c>
      <c r="E61" s="176"/>
      <c r="F61" s="116">
        <f t="shared" si="1"/>
        <v>0</v>
      </c>
      <c r="G61" s="117"/>
      <c r="H61" s="118"/>
    </row>
    <row r="62" spans="1:8" x14ac:dyDescent="0.25">
      <c r="A62" s="2"/>
      <c r="B62" s="174">
        <v>13.61</v>
      </c>
      <c r="C62" s="20"/>
      <c r="D62" s="492">
        <f t="shared" si="3"/>
        <v>0</v>
      </c>
      <c r="E62" s="176"/>
      <c r="F62" s="116">
        <f t="shared" si="1"/>
        <v>0</v>
      </c>
      <c r="G62" s="117"/>
      <c r="H62" s="118"/>
    </row>
    <row r="63" spans="1:8" x14ac:dyDescent="0.25">
      <c r="A63" s="2"/>
      <c r="B63" s="174">
        <v>13.61</v>
      </c>
      <c r="C63" s="20"/>
      <c r="D63" s="492">
        <f t="shared" si="3"/>
        <v>0</v>
      </c>
      <c r="E63" s="176"/>
      <c r="F63" s="116">
        <f t="shared" si="1"/>
        <v>0</v>
      </c>
      <c r="G63" s="117"/>
      <c r="H63" s="118"/>
    </row>
    <row r="64" spans="1:8" x14ac:dyDescent="0.25">
      <c r="A64" s="2"/>
      <c r="B64" s="174">
        <v>13.61</v>
      </c>
      <c r="C64" s="20"/>
      <c r="D64" s="492">
        <f t="shared" si="3"/>
        <v>0</v>
      </c>
      <c r="E64" s="176"/>
      <c r="F64" s="116">
        <f t="shared" si="1"/>
        <v>0</v>
      </c>
      <c r="G64" s="117"/>
      <c r="H64" s="118"/>
    </row>
    <row r="65" spans="1:8" x14ac:dyDescent="0.25">
      <c r="A65" s="2"/>
      <c r="B65" s="174">
        <v>13.61</v>
      </c>
      <c r="C65" s="20"/>
      <c r="D65" s="492">
        <f t="shared" si="3"/>
        <v>0</v>
      </c>
      <c r="E65" s="176"/>
      <c r="F65" s="116">
        <f t="shared" si="1"/>
        <v>0</v>
      </c>
      <c r="G65" s="117"/>
      <c r="H65" s="118"/>
    </row>
    <row r="66" spans="1:8" x14ac:dyDescent="0.25">
      <c r="A66" s="2"/>
      <c r="B66" s="174">
        <v>13.61</v>
      </c>
      <c r="C66" s="20"/>
      <c r="D66" s="492">
        <f t="shared" si="3"/>
        <v>0</v>
      </c>
      <c r="E66" s="176"/>
      <c r="F66" s="116">
        <f t="shared" si="1"/>
        <v>0</v>
      </c>
      <c r="G66" s="117"/>
      <c r="H66" s="118"/>
    </row>
    <row r="67" spans="1:8" x14ac:dyDescent="0.25">
      <c r="A67" s="2"/>
      <c r="B67" s="174">
        <v>13.61</v>
      </c>
      <c r="C67" s="20"/>
      <c r="D67" s="492">
        <f t="shared" si="3"/>
        <v>0</v>
      </c>
      <c r="E67" s="176"/>
      <c r="F67" s="116">
        <f t="shared" si="1"/>
        <v>0</v>
      </c>
      <c r="G67" s="117"/>
      <c r="H67" s="118"/>
    </row>
    <row r="68" spans="1:8" x14ac:dyDescent="0.25">
      <c r="A68" s="2"/>
      <c r="B68" s="174">
        <v>13.61</v>
      </c>
      <c r="C68" s="20"/>
      <c r="D68" s="492">
        <f t="shared" si="3"/>
        <v>0</v>
      </c>
      <c r="E68" s="176"/>
      <c r="F68" s="116">
        <f t="shared" si="1"/>
        <v>0</v>
      </c>
      <c r="G68" s="117"/>
      <c r="H68" s="118"/>
    </row>
    <row r="69" spans="1:8" x14ac:dyDescent="0.25">
      <c r="A69" s="2"/>
      <c r="B69" s="174">
        <v>13.61</v>
      </c>
      <c r="C69" s="20"/>
      <c r="D69" s="492">
        <f t="shared" si="3"/>
        <v>0</v>
      </c>
      <c r="E69" s="176"/>
      <c r="F69" s="116">
        <f t="shared" si="1"/>
        <v>0</v>
      </c>
      <c r="G69" s="117"/>
      <c r="H69" s="118"/>
    </row>
    <row r="70" spans="1:8" x14ac:dyDescent="0.25">
      <c r="A70" s="2"/>
      <c r="B70" s="174">
        <v>13.61</v>
      </c>
      <c r="C70" s="20"/>
      <c r="D70" s="492">
        <f t="shared" si="3"/>
        <v>0</v>
      </c>
      <c r="E70" s="176"/>
      <c r="F70" s="116">
        <f t="shared" si="1"/>
        <v>0</v>
      </c>
      <c r="G70" s="117"/>
      <c r="H70" s="118"/>
    </row>
    <row r="71" spans="1:8" x14ac:dyDescent="0.25">
      <c r="A71" s="2"/>
      <c r="B71" s="174">
        <v>13.61</v>
      </c>
      <c r="C71" s="20"/>
      <c r="D71" s="492">
        <f t="shared" si="3"/>
        <v>0</v>
      </c>
      <c r="E71" s="176"/>
      <c r="F71" s="116">
        <f t="shared" si="1"/>
        <v>0</v>
      </c>
      <c r="G71" s="117"/>
      <c r="H71" s="118"/>
    </row>
    <row r="72" spans="1:8" x14ac:dyDescent="0.25">
      <c r="A72" s="2"/>
      <c r="B72" s="174">
        <v>13.61</v>
      </c>
      <c r="C72" s="20"/>
      <c r="D72" s="492">
        <f t="shared" si="3"/>
        <v>0</v>
      </c>
      <c r="E72" s="176"/>
      <c r="F72" s="116">
        <f t="shared" ref="F72:F89" si="4">D72</f>
        <v>0</v>
      </c>
      <c r="G72" s="117"/>
      <c r="H72" s="118"/>
    </row>
    <row r="73" spans="1:8" x14ac:dyDescent="0.25">
      <c r="A73" s="2"/>
      <c r="B73" s="174">
        <v>13.61</v>
      </c>
      <c r="C73" s="20"/>
      <c r="D73" s="492">
        <f t="shared" si="3"/>
        <v>0</v>
      </c>
      <c r="E73" s="176"/>
      <c r="F73" s="116">
        <f t="shared" si="4"/>
        <v>0</v>
      </c>
      <c r="G73" s="117"/>
      <c r="H73" s="118"/>
    </row>
    <row r="74" spans="1:8" x14ac:dyDescent="0.25">
      <c r="A74" s="2"/>
      <c r="B74" s="174">
        <v>13.61</v>
      </c>
      <c r="C74" s="20"/>
      <c r="D74" s="492">
        <f t="shared" si="3"/>
        <v>0</v>
      </c>
      <c r="E74" s="176"/>
      <c r="F74" s="116">
        <f t="shared" si="4"/>
        <v>0</v>
      </c>
      <c r="G74" s="117"/>
      <c r="H74" s="118"/>
    </row>
    <row r="75" spans="1:8" x14ac:dyDescent="0.25">
      <c r="A75" s="2"/>
      <c r="B75" s="174">
        <v>13.61</v>
      </c>
      <c r="C75" s="20"/>
      <c r="D75" s="492">
        <f t="shared" si="3"/>
        <v>0</v>
      </c>
      <c r="E75" s="176"/>
      <c r="F75" s="116">
        <f t="shared" si="4"/>
        <v>0</v>
      </c>
      <c r="G75" s="117"/>
      <c r="H75" s="118"/>
    </row>
    <row r="76" spans="1:8" x14ac:dyDescent="0.25">
      <c r="A76" s="2"/>
      <c r="B76" s="174">
        <v>13.61</v>
      </c>
      <c r="C76" s="20"/>
      <c r="D76" s="492">
        <f t="shared" si="3"/>
        <v>0</v>
      </c>
      <c r="E76" s="176"/>
      <c r="F76" s="116">
        <f t="shared" si="4"/>
        <v>0</v>
      </c>
      <c r="G76" s="117"/>
      <c r="H76" s="118"/>
    </row>
    <row r="77" spans="1:8" x14ac:dyDescent="0.25">
      <c r="A77" s="2"/>
      <c r="B77" s="174">
        <v>13.61</v>
      </c>
      <c r="C77" s="20"/>
      <c r="D77" s="492">
        <f t="shared" si="3"/>
        <v>0</v>
      </c>
      <c r="E77" s="176"/>
      <c r="F77" s="116">
        <f t="shared" si="4"/>
        <v>0</v>
      </c>
      <c r="G77" s="117"/>
      <c r="H77" s="118"/>
    </row>
    <row r="78" spans="1:8" x14ac:dyDescent="0.25">
      <c r="A78" s="2"/>
      <c r="B78" s="174">
        <v>13.61</v>
      </c>
      <c r="C78" s="20"/>
      <c r="D78" s="492">
        <f t="shared" si="3"/>
        <v>0</v>
      </c>
      <c r="E78" s="176"/>
      <c r="F78" s="116">
        <f t="shared" si="4"/>
        <v>0</v>
      </c>
      <c r="G78" s="117"/>
      <c r="H78" s="118"/>
    </row>
    <row r="79" spans="1:8" x14ac:dyDescent="0.25">
      <c r="A79" s="2"/>
      <c r="B79" s="174">
        <v>13.61</v>
      </c>
      <c r="C79" s="20"/>
      <c r="D79" s="492">
        <f t="shared" si="3"/>
        <v>0</v>
      </c>
      <c r="E79" s="176"/>
      <c r="F79" s="116">
        <f t="shared" si="4"/>
        <v>0</v>
      </c>
      <c r="G79" s="117"/>
      <c r="H79" s="118"/>
    </row>
    <row r="80" spans="1:8" x14ac:dyDescent="0.25">
      <c r="A80" s="2"/>
      <c r="B80" s="174">
        <v>13.61</v>
      </c>
      <c r="C80" s="20"/>
      <c r="D80" s="492">
        <f t="shared" si="3"/>
        <v>0</v>
      </c>
      <c r="E80" s="176"/>
      <c r="F80" s="116">
        <f t="shared" si="4"/>
        <v>0</v>
      </c>
      <c r="G80" s="117"/>
      <c r="H80" s="118"/>
    </row>
    <row r="81" spans="1:8" x14ac:dyDescent="0.25">
      <c r="A81" s="2"/>
      <c r="B81" s="174">
        <v>13.61</v>
      </c>
      <c r="C81" s="20"/>
      <c r="D81" s="492">
        <f t="shared" si="3"/>
        <v>0</v>
      </c>
      <c r="E81" s="176"/>
      <c r="F81" s="116">
        <f t="shared" si="4"/>
        <v>0</v>
      </c>
      <c r="G81" s="117"/>
      <c r="H81" s="118"/>
    </row>
    <row r="82" spans="1:8" x14ac:dyDescent="0.25">
      <c r="A82" s="2"/>
      <c r="B82" s="174">
        <v>13.61</v>
      </c>
      <c r="C82" s="20"/>
      <c r="D82" s="492">
        <f t="shared" si="3"/>
        <v>0</v>
      </c>
      <c r="E82" s="176"/>
      <c r="F82" s="116">
        <f t="shared" si="4"/>
        <v>0</v>
      </c>
      <c r="G82" s="117"/>
      <c r="H82" s="118"/>
    </row>
    <row r="83" spans="1:8" x14ac:dyDescent="0.25">
      <c r="A83" s="2"/>
      <c r="B83" s="174">
        <v>13.61</v>
      </c>
      <c r="C83" s="20"/>
      <c r="D83" s="492">
        <f t="shared" si="3"/>
        <v>0</v>
      </c>
      <c r="E83" s="176"/>
      <c r="F83" s="116">
        <f t="shared" si="4"/>
        <v>0</v>
      </c>
      <c r="G83" s="117"/>
      <c r="H83" s="118"/>
    </row>
    <row r="84" spans="1:8" x14ac:dyDescent="0.25">
      <c r="A84" s="225"/>
      <c r="B84" s="174">
        <v>13.61</v>
      </c>
      <c r="C84" s="20"/>
      <c r="D84" s="492">
        <f t="shared" si="3"/>
        <v>0</v>
      </c>
      <c r="E84" s="176"/>
      <c r="F84" s="116">
        <f t="shared" si="4"/>
        <v>0</v>
      </c>
      <c r="G84" s="117"/>
      <c r="H84" s="118"/>
    </row>
    <row r="85" spans="1:8" x14ac:dyDescent="0.25">
      <c r="A85" s="2"/>
      <c r="B85" s="174">
        <v>13.61</v>
      </c>
      <c r="C85" s="20"/>
      <c r="D85" s="492">
        <f t="shared" si="3"/>
        <v>0</v>
      </c>
      <c r="E85" s="176"/>
      <c r="F85" s="116">
        <f t="shared" si="4"/>
        <v>0</v>
      </c>
      <c r="G85" s="117"/>
      <c r="H85" s="118"/>
    </row>
    <row r="86" spans="1:8" x14ac:dyDescent="0.25">
      <c r="A86" s="2"/>
      <c r="B86" s="174">
        <v>13.61</v>
      </c>
      <c r="C86" s="20"/>
      <c r="D86" s="492">
        <f t="shared" si="3"/>
        <v>0</v>
      </c>
      <c r="E86" s="176"/>
      <c r="F86" s="116">
        <f t="shared" si="4"/>
        <v>0</v>
      </c>
      <c r="G86" s="117"/>
      <c r="H86" s="118"/>
    </row>
    <row r="87" spans="1:8" x14ac:dyDescent="0.25">
      <c r="A87" s="2"/>
      <c r="B87" s="174">
        <v>13.61</v>
      </c>
      <c r="C87" s="20"/>
      <c r="D87" s="492">
        <f t="shared" si="3"/>
        <v>0</v>
      </c>
      <c r="E87" s="176"/>
      <c r="F87" s="116">
        <f t="shared" si="4"/>
        <v>0</v>
      </c>
      <c r="G87" s="117"/>
      <c r="H87" s="118"/>
    </row>
    <row r="88" spans="1:8" x14ac:dyDescent="0.25">
      <c r="A88" s="2"/>
      <c r="B88" s="174">
        <v>13.61</v>
      </c>
      <c r="C88" s="20"/>
      <c r="D88" s="492">
        <f>C88*B29</f>
        <v>0</v>
      </c>
      <c r="E88" s="176"/>
      <c r="F88" s="116">
        <f t="shared" si="4"/>
        <v>0</v>
      </c>
      <c r="G88" s="117"/>
      <c r="H88" s="118"/>
    </row>
    <row r="89" spans="1:8" ht="15.75" thickBot="1" x14ac:dyDescent="0.3">
      <c r="A89" s="4"/>
      <c r="B89" s="175">
        <v>13.61</v>
      </c>
      <c r="C89" s="48"/>
      <c r="D89" s="493">
        <f>C89*B30</f>
        <v>0</v>
      </c>
      <c r="E89" s="479"/>
      <c r="F89" s="427">
        <f t="shared" si="4"/>
        <v>0</v>
      </c>
      <c r="G89" s="363"/>
      <c r="H89" s="118"/>
    </row>
    <row r="90" spans="1:8" ht="16.5" thickTop="1" thickBot="1" x14ac:dyDescent="0.3">
      <c r="C90" s="186">
        <f>SUM(C8:C89)</f>
        <v>455</v>
      </c>
      <c r="D90" s="241">
        <f>SUM(D8:D89)</f>
        <v>6192.5499999999993</v>
      </c>
      <c r="E90" s="50"/>
      <c r="F90" s="6">
        <f>SUM(F8:F89)</f>
        <v>6192.5499999999993</v>
      </c>
    </row>
    <row r="91" spans="1:8" ht="15.75" thickBot="1" x14ac:dyDescent="0.3">
      <c r="A91" s="273"/>
      <c r="C91" s="16"/>
      <c r="D91" s="535" t="s">
        <v>4</v>
      </c>
      <c r="E91" s="536">
        <f>F4+F5+F6-+C90</f>
        <v>0</v>
      </c>
      <c r="F91" s="18"/>
    </row>
    <row r="92" spans="1:8" ht="15.75" thickBot="1" x14ac:dyDescent="0.3">
      <c r="A92" s="263"/>
      <c r="C92" s="16"/>
      <c r="D92" s="64"/>
      <c r="E92" s="16"/>
      <c r="F92" s="18"/>
    </row>
    <row r="93" spans="1:8" ht="16.5" thickTop="1" thickBot="1" x14ac:dyDescent="0.3">
      <c r="A93" s="179"/>
      <c r="C93" s="710" t="s">
        <v>11</v>
      </c>
      <c r="D93" s="711"/>
      <c r="E93" s="537">
        <f>E5+E4+E6+-F90</f>
        <v>0</v>
      </c>
      <c r="F93" s="18"/>
    </row>
    <row r="94" spans="1:8" x14ac:dyDescent="0.25">
      <c r="C94" s="16"/>
      <c r="D94" s="64"/>
      <c r="E94" s="16"/>
      <c r="F94" s="18"/>
    </row>
    <row r="95" spans="1:8" x14ac:dyDescent="0.25">
      <c r="C95" s="16"/>
      <c r="D95" s="64"/>
      <c r="E95" s="16"/>
      <c r="F95" s="18"/>
    </row>
    <row r="96" spans="1:8" x14ac:dyDescent="0.25">
      <c r="C96" s="16"/>
      <c r="D96" s="64"/>
      <c r="E96" s="16"/>
      <c r="F96" s="18"/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D1" workbookViewId="0">
      <pane ySplit="7" topLeftCell="A59" activePane="bottomLeft" state="frozen"/>
      <selection pane="bottomLeft" activeCell="O4" sqref="O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698" t="s">
        <v>296</v>
      </c>
      <c r="B1" s="698"/>
      <c r="C1" s="698"/>
      <c r="D1" s="698"/>
      <c r="E1" s="698"/>
      <c r="F1" s="698"/>
      <c r="G1" s="698"/>
      <c r="H1" s="14">
        <v>1</v>
      </c>
      <c r="J1" s="693" t="s">
        <v>323</v>
      </c>
      <c r="K1" s="693"/>
      <c r="L1" s="693"/>
      <c r="M1" s="693"/>
      <c r="N1" s="693"/>
      <c r="O1" s="693"/>
      <c r="P1" s="693"/>
      <c r="Q1" s="14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E4" s="6"/>
      <c r="F4" s="66"/>
      <c r="G4" s="648" t="s">
        <v>178</v>
      </c>
      <c r="H4" s="16"/>
      <c r="K4" s="15"/>
      <c r="N4" s="6">
        <v>30</v>
      </c>
      <c r="O4" s="66">
        <v>6</v>
      </c>
      <c r="P4" s="16"/>
      <c r="Q4" s="16"/>
    </row>
    <row r="5" spans="1:17" x14ac:dyDescent="0.25">
      <c r="A5" s="15" t="s">
        <v>45</v>
      </c>
      <c r="B5" s="15" t="s">
        <v>49</v>
      </c>
      <c r="C5" s="24"/>
      <c r="D5" s="426">
        <v>41926</v>
      </c>
      <c r="E5" s="18">
        <v>2000</v>
      </c>
      <c r="F5" s="15">
        <v>400</v>
      </c>
      <c r="G5" s="668">
        <f>F71</f>
        <v>2000</v>
      </c>
      <c r="H5" s="10">
        <f>E4+E5-G5+E6</f>
        <v>0</v>
      </c>
      <c r="J5" s="15" t="s">
        <v>45</v>
      </c>
      <c r="K5" s="15" t="s">
        <v>49</v>
      </c>
      <c r="L5" s="24" t="s">
        <v>339</v>
      </c>
      <c r="M5" s="426">
        <v>42026</v>
      </c>
      <c r="N5" s="18">
        <v>5000</v>
      </c>
      <c r="O5" s="15">
        <v>1000</v>
      </c>
      <c r="P5" s="18">
        <f>O71</f>
        <v>375</v>
      </c>
      <c r="Q5" s="10">
        <f>N4+N5-P5+N6</f>
        <v>4655</v>
      </c>
    </row>
    <row r="6" spans="1:17" ht="15.75" thickBot="1" x14ac:dyDescent="0.3">
      <c r="A6" s="16"/>
      <c r="B6" s="15"/>
      <c r="C6" s="16"/>
      <c r="D6" s="16"/>
      <c r="E6" s="140"/>
      <c r="F6" s="131"/>
      <c r="G6" s="16"/>
      <c r="J6" s="16"/>
      <c r="K6" s="15"/>
      <c r="L6" s="16"/>
      <c r="M6" s="16"/>
      <c r="N6" s="140"/>
      <c r="O6" s="131"/>
      <c r="P6" s="16"/>
    </row>
    <row r="7" spans="1:17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339">
        <v>5</v>
      </c>
      <c r="C8" s="20">
        <v>8</v>
      </c>
      <c r="D8" s="559">
        <f t="shared" ref="D8:D70" si="0">C8*B8</f>
        <v>40</v>
      </c>
      <c r="E8" s="560">
        <v>41964</v>
      </c>
      <c r="F8" s="555">
        <f t="shared" ref="F8:F70" si="1">D8</f>
        <v>40</v>
      </c>
      <c r="G8" s="556" t="s">
        <v>135</v>
      </c>
      <c r="H8" s="557">
        <v>40</v>
      </c>
      <c r="J8" s="7"/>
      <c r="K8" s="339">
        <v>5</v>
      </c>
      <c r="L8" s="20">
        <v>10</v>
      </c>
      <c r="M8" s="100">
        <f t="shared" ref="M8" si="2">L8*K8</f>
        <v>50</v>
      </c>
      <c r="N8" s="635">
        <v>42026</v>
      </c>
      <c r="O8" s="100">
        <f t="shared" ref="O8" si="3">M8</f>
        <v>50</v>
      </c>
      <c r="P8" s="111" t="s">
        <v>558</v>
      </c>
      <c r="Q8" s="452">
        <v>40</v>
      </c>
    </row>
    <row r="9" spans="1:17" x14ac:dyDescent="0.25">
      <c r="B9" s="339">
        <v>5</v>
      </c>
      <c r="C9" s="20">
        <v>15</v>
      </c>
      <c r="D9" s="559">
        <f t="shared" si="0"/>
        <v>75</v>
      </c>
      <c r="E9" s="560">
        <v>41965</v>
      </c>
      <c r="F9" s="555">
        <f t="shared" si="1"/>
        <v>75</v>
      </c>
      <c r="G9" s="556" t="s">
        <v>137</v>
      </c>
      <c r="H9" s="557">
        <v>40</v>
      </c>
      <c r="K9" s="339">
        <v>5</v>
      </c>
      <c r="L9" s="20">
        <v>10</v>
      </c>
      <c r="M9" s="100">
        <f t="shared" ref="M9:M70" si="4">L9*K9</f>
        <v>50</v>
      </c>
      <c r="N9" s="635">
        <v>42028</v>
      </c>
      <c r="O9" s="100">
        <f t="shared" ref="O9:O70" si="5">M9</f>
        <v>50</v>
      </c>
      <c r="P9" s="111" t="s">
        <v>567</v>
      </c>
      <c r="Q9" s="452">
        <v>40</v>
      </c>
    </row>
    <row r="10" spans="1:17" x14ac:dyDescent="0.25">
      <c r="A10" s="92" t="s">
        <v>33</v>
      </c>
      <c r="B10" s="339">
        <v>5</v>
      </c>
      <c r="C10" s="20">
        <v>10</v>
      </c>
      <c r="D10" s="559">
        <f t="shared" si="0"/>
        <v>50</v>
      </c>
      <c r="E10" s="560">
        <v>41965</v>
      </c>
      <c r="F10" s="555">
        <f t="shared" si="1"/>
        <v>50</v>
      </c>
      <c r="G10" s="556" t="s">
        <v>139</v>
      </c>
      <c r="H10" s="557">
        <v>40</v>
      </c>
      <c r="J10" s="92" t="s">
        <v>33</v>
      </c>
      <c r="K10" s="339">
        <v>5</v>
      </c>
      <c r="L10" s="20">
        <v>10</v>
      </c>
      <c r="M10" s="100">
        <f t="shared" si="4"/>
        <v>50</v>
      </c>
      <c r="N10" s="635">
        <v>42030</v>
      </c>
      <c r="O10" s="100">
        <f t="shared" si="5"/>
        <v>50</v>
      </c>
      <c r="P10" s="111" t="s">
        <v>572</v>
      </c>
      <c r="Q10" s="452">
        <v>40</v>
      </c>
    </row>
    <row r="11" spans="1:17" x14ac:dyDescent="0.25">
      <c r="A11" s="178"/>
      <c r="B11" s="339">
        <v>5</v>
      </c>
      <c r="C11" s="20">
        <v>20</v>
      </c>
      <c r="D11" s="559">
        <f t="shared" si="0"/>
        <v>100</v>
      </c>
      <c r="E11" s="560">
        <v>41967</v>
      </c>
      <c r="F11" s="555">
        <f t="shared" si="1"/>
        <v>100</v>
      </c>
      <c r="G11" s="556" t="s">
        <v>141</v>
      </c>
      <c r="H11" s="557">
        <v>40</v>
      </c>
      <c r="J11" s="178"/>
      <c r="K11" s="339">
        <v>5</v>
      </c>
      <c r="L11" s="20">
        <v>10</v>
      </c>
      <c r="M11" s="100">
        <f t="shared" si="4"/>
        <v>50</v>
      </c>
      <c r="N11" s="635">
        <v>42032</v>
      </c>
      <c r="O11" s="100">
        <f t="shared" si="5"/>
        <v>50</v>
      </c>
      <c r="P11" s="111" t="s">
        <v>581</v>
      </c>
      <c r="Q11" s="452">
        <v>40</v>
      </c>
    </row>
    <row r="12" spans="1:17" x14ac:dyDescent="0.25">
      <c r="A12" s="16"/>
      <c r="B12" s="339">
        <v>5</v>
      </c>
      <c r="C12" s="20">
        <v>2</v>
      </c>
      <c r="D12" s="559">
        <f t="shared" si="0"/>
        <v>10</v>
      </c>
      <c r="E12" s="560">
        <v>41968</v>
      </c>
      <c r="F12" s="555">
        <f t="shared" si="1"/>
        <v>10</v>
      </c>
      <c r="G12" s="556" t="s">
        <v>143</v>
      </c>
      <c r="H12" s="557">
        <v>40</v>
      </c>
      <c r="J12" s="16"/>
      <c r="K12" s="339">
        <v>5</v>
      </c>
      <c r="L12" s="20">
        <v>10</v>
      </c>
      <c r="M12" s="100">
        <f t="shared" si="4"/>
        <v>50</v>
      </c>
      <c r="N12" s="635">
        <v>42033</v>
      </c>
      <c r="O12" s="100">
        <f t="shared" si="5"/>
        <v>50</v>
      </c>
      <c r="P12" s="111" t="s">
        <v>586</v>
      </c>
      <c r="Q12" s="452">
        <v>40</v>
      </c>
    </row>
    <row r="13" spans="1:17" x14ac:dyDescent="0.25">
      <c r="A13" s="154" t="s">
        <v>34</v>
      </c>
      <c r="B13" s="339">
        <v>5</v>
      </c>
      <c r="C13" s="20">
        <v>10</v>
      </c>
      <c r="D13" s="559">
        <f t="shared" si="0"/>
        <v>50</v>
      </c>
      <c r="E13" s="560">
        <v>41970</v>
      </c>
      <c r="F13" s="555">
        <f t="shared" si="1"/>
        <v>50</v>
      </c>
      <c r="G13" s="556" t="s">
        <v>147</v>
      </c>
      <c r="H13" s="557">
        <v>40</v>
      </c>
      <c r="J13" s="154" t="s">
        <v>34</v>
      </c>
      <c r="K13" s="339">
        <v>5</v>
      </c>
      <c r="L13" s="20">
        <v>10</v>
      </c>
      <c r="M13" s="100">
        <f t="shared" si="4"/>
        <v>50</v>
      </c>
      <c r="N13" s="635">
        <v>42034</v>
      </c>
      <c r="O13" s="100">
        <f t="shared" si="5"/>
        <v>50</v>
      </c>
      <c r="P13" s="111" t="s">
        <v>599</v>
      </c>
      <c r="Q13" s="452">
        <v>40</v>
      </c>
    </row>
    <row r="14" spans="1:17" x14ac:dyDescent="0.25">
      <c r="A14" s="59"/>
      <c r="B14" s="339">
        <v>5</v>
      </c>
      <c r="C14" s="20">
        <v>10</v>
      </c>
      <c r="D14" s="559">
        <f t="shared" si="0"/>
        <v>50</v>
      </c>
      <c r="E14" s="560">
        <v>41972</v>
      </c>
      <c r="F14" s="555">
        <f t="shared" si="1"/>
        <v>50</v>
      </c>
      <c r="G14" s="556" t="s">
        <v>150</v>
      </c>
      <c r="H14" s="557">
        <v>40</v>
      </c>
      <c r="J14" s="59"/>
      <c r="K14" s="339">
        <v>5</v>
      </c>
      <c r="L14" s="20">
        <v>10</v>
      </c>
      <c r="M14" s="100">
        <f t="shared" si="4"/>
        <v>50</v>
      </c>
      <c r="N14" s="635">
        <v>42035</v>
      </c>
      <c r="O14" s="100">
        <f t="shared" si="5"/>
        <v>50</v>
      </c>
      <c r="P14" s="111" t="s">
        <v>606</v>
      </c>
      <c r="Q14" s="452">
        <v>40</v>
      </c>
    </row>
    <row r="15" spans="1:17" x14ac:dyDescent="0.25">
      <c r="A15" s="59"/>
      <c r="B15" s="339">
        <v>5</v>
      </c>
      <c r="C15" s="20">
        <v>10</v>
      </c>
      <c r="D15" s="480">
        <f t="shared" si="0"/>
        <v>50</v>
      </c>
      <c r="E15" s="487">
        <v>41975</v>
      </c>
      <c r="F15" s="483">
        <f t="shared" si="1"/>
        <v>50</v>
      </c>
      <c r="G15" s="481" t="s">
        <v>179</v>
      </c>
      <c r="H15" s="385">
        <v>40</v>
      </c>
      <c r="J15" s="59"/>
      <c r="K15" s="339">
        <v>5</v>
      </c>
      <c r="L15" s="20">
        <v>5</v>
      </c>
      <c r="M15" s="100">
        <f t="shared" si="4"/>
        <v>25</v>
      </c>
      <c r="N15" s="635">
        <v>42035</v>
      </c>
      <c r="O15" s="100">
        <f t="shared" si="5"/>
        <v>25</v>
      </c>
      <c r="P15" s="111" t="s">
        <v>598</v>
      </c>
      <c r="Q15" s="452">
        <v>40</v>
      </c>
    </row>
    <row r="16" spans="1:17" x14ac:dyDescent="0.25">
      <c r="A16" s="7"/>
      <c r="B16" s="339">
        <v>5</v>
      </c>
      <c r="C16" s="20">
        <v>10</v>
      </c>
      <c r="D16" s="480">
        <f t="shared" si="0"/>
        <v>50</v>
      </c>
      <c r="E16" s="487">
        <v>41976</v>
      </c>
      <c r="F16" s="483">
        <f t="shared" si="1"/>
        <v>50</v>
      </c>
      <c r="G16" s="481" t="s">
        <v>182</v>
      </c>
      <c r="H16" s="385">
        <v>40</v>
      </c>
      <c r="J16" s="7"/>
      <c r="K16" s="339">
        <v>5</v>
      </c>
      <c r="L16" s="20"/>
      <c r="M16" s="480">
        <f t="shared" si="4"/>
        <v>0</v>
      </c>
      <c r="N16" s="487"/>
      <c r="O16" s="483">
        <f t="shared" si="5"/>
        <v>0</v>
      </c>
      <c r="P16" s="481"/>
      <c r="Q16" s="385"/>
    </row>
    <row r="17" spans="1:17" x14ac:dyDescent="0.25">
      <c r="A17" s="7"/>
      <c r="B17" s="339">
        <v>5</v>
      </c>
      <c r="C17" s="20">
        <v>10</v>
      </c>
      <c r="D17" s="480">
        <f t="shared" si="0"/>
        <v>50</v>
      </c>
      <c r="E17" s="487">
        <v>41978</v>
      </c>
      <c r="F17" s="483">
        <f t="shared" si="1"/>
        <v>50</v>
      </c>
      <c r="G17" s="481" t="s">
        <v>187</v>
      </c>
      <c r="H17" s="385">
        <v>40</v>
      </c>
      <c r="J17" s="7"/>
      <c r="K17" s="339">
        <v>5</v>
      </c>
      <c r="L17" s="20"/>
      <c r="M17" s="480">
        <f t="shared" si="4"/>
        <v>0</v>
      </c>
      <c r="N17" s="487"/>
      <c r="O17" s="483">
        <f t="shared" si="5"/>
        <v>0</v>
      </c>
      <c r="P17" s="481"/>
      <c r="Q17" s="385"/>
    </row>
    <row r="18" spans="1:17" x14ac:dyDescent="0.25">
      <c r="A18" s="7"/>
      <c r="B18" s="339">
        <v>5</v>
      </c>
      <c r="C18" s="20">
        <v>10</v>
      </c>
      <c r="D18" s="480">
        <f t="shared" si="0"/>
        <v>50</v>
      </c>
      <c r="E18" s="487">
        <v>41979</v>
      </c>
      <c r="F18" s="483">
        <f t="shared" si="1"/>
        <v>50</v>
      </c>
      <c r="G18" s="481" t="s">
        <v>190</v>
      </c>
      <c r="H18" s="385">
        <v>40</v>
      </c>
      <c r="J18" s="7"/>
      <c r="K18" s="339">
        <v>5</v>
      </c>
      <c r="L18" s="20"/>
      <c r="M18" s="480">
        <f t="shared" si="4"/>
        <v>0</v>
      </c>
      <c r="N18" s="487"/>
      <c r="O18" s="483">
        <f t="shared" si="5"/>
        <v>0</v>
      </c>
      <c r="P18" s="481"/>
      <c r="Q18" s="385"/>
    </row>
    <row r="19" spans="1:17" x14ac:dyDescent="0.25">
      <c r="A19" s="7"/>
      <c r="B19" s="339">
        <v>5</v>
      </c>
      <c r="C19" s="20">
        <v>10</v>
      </c>
      <c r="D19" s="480">
        <f t="shared" si="0"/>
        <v>50</v>
      </c>
      <c r="E19" s="487">
        <v>41981</v>
      </c>
      <c r="F19" s="483">
        <f t="shared" si="1"/>
        <v>50</v>
      </c>
      <c r="G19" s="481" t="s">
        <v>192</v>
      </c>
      <c r="H19" s="385">
        <v>40</v>
      </c>
      <c r="J19" s="7"/>
      <c r="K19" s="339">
        <v>5</v>
      </c>
      <c r="L19" s="20"/>
      <c r="M19" s="480">
        <f t="shared" si="4"/>
        <v>0</v>
      </c>
      <c r="N19" s="487"/>
      <c r="O19" s="483">
        <f t="shared" si="5"/>
        <v>0</v>
      </c>
      <c r="P19" s="481"/>
      <c r="Q19" s="385"/>
    </row>
    <row r="20" spans="1:17" x14ac:dyDescent="0.25">
      <c r="A20" s="7"/>
      <c r="B20" s="339">
        <v>5</v>
      </c>
      <c r="C20" s="20">
        <v>3</v>
      </c>
      <c r="D20" s="480">
        <f t="shared" si="0"/>
        <v>15</v>
      </c>
      <c r="E20" s="487">
        <v>41983</v>
      </c>
      <c r="F20" s="483">
        <f t="shared" si="1"/>
        <v>15</v>
      </c>
      <c r="G20" s="481" t="s">
        <v>198</v>
      </c>
      <c r="H20" s="385">
        <v>40</v>
      </c>
      <c r="J20" s="7"/>
      <c r="K20" s="339">
        <v>5</v>
      </c>
      <c r="L20" s="20"/>
      <c r="M20" s="480">
        <f t="shared" si="4"/>
        <v>0</v>
      </c>
      <c r="N20" s="487"/>
      <c r="O20" s="483">
        <f t="shared" si="5"/>
        <v>0</v>
      </c>
      <c r="P20" s="481"/>
      <c r="Q20" s="385"/>
    </row>
    <row r="21" spans="1:17" x14ac:dyDescent="0.25">
      <c r="A21" s="7"/>
      <c r="B21" s="339">
        <v>5</v>
      </c>
      <c r="C21" s="20">
        <v>10</v>
      </c>
      <c r="D21" s="480">
        <f t="shared" si="0"/>
        <v>50</v>
      </c>
      <c r="E21" s="487">
        <v>41984</v>
      </c>
      <c r="F21" s="483">
        <f t="shared" si="1"/>
        <v>50</v>
      </c>
      <c r="G21" s="481" t="s">
        <v>200</v>
      </c>
      <c r="H21" s="385">
        <v>40</v>
      </c>
      <c r="J21" s="7"/>
      <c r="K21" s="339">
        <v>5</v>
      </c>
      <c r="L21" s="20"/>
      <c r="M21" s="480">
        <f t="shared" si="4"/>
        <v>0</v>
      </c>
      <c r="N21" s="487"/>
      <c r="O21" s="483">
        <f t="shared" si="5"/>
        <v>0</v>
      </c>
      <c r="P21" s="481"/>
      <c r="Q21" s="385"/>
    </row>
    <row r="22" spans="1:17" x14ac:dyDescent="0.25">
      <c r="A22" s="7"/>
      <c r="B22" s="339">
        <v>5</v>
      </c>
      <c r="C22" s="20">
        <v>20</v>
      </c>
      <c r="D22" s="480">
        <f t="shared" si="0"/>
        <v>100</v>
      </c>
      <c r="E22" s="487">
        <v>41985</v>
      </c>
      <c r="F22" s="483">
        <f t="shared" si="1"/>
        <v>100</v>
      </c>
      <c r="G22" s="481" t="s">
        <v>204</v>
      </c>
      <c r="H22" s="385">
        <v>40</v>
      </c>
      <c r="J22" s="7"/>
      <c r="K22" s="339">
        <v>5</v>
      </c>
      <c r="L22" s="20"/>
      <c r="M22" s="480">
        <f t="shared" si="4"/>
        <v>0</v>
      </c>
      <c r="N22" s="487"/>
      <c r="O22" s="483">
        <f t="shared" si="5"/>
        <v>0</v>
      </c>
      <c r="P22" s="481"/>
      <c r="Q22" s="385"/>
    </row>
    <row r="23" spans="1:17" x14ac:dyDescent="0.25">
      <c r="A23" s="7"/>
      <c r="B23" s="339">
        <v>5</v>
      </c>
      <c r="C23" s="20">
        <v>10</v>
      </c>
      <c r="D23" s="480">
        <f t="shared" si="0"/>
        <v>50</v>
      </c>
      <c r="E23" s="487">
        <v>41986</v>
      </c>
      <c r="F23" s="483">
        <f t="shared" si="1"/>
        <v>50</v>
      </c>
      <c r="G23" s="481" t="s">
        <v>207</v>
      </c>
      <c r="H23" s="385">
        <v>40</v>
      </c>
      <c r="J23" s="7"/>
      <c r="K23" s="339">
        <v>5</v>
      </c>
      <c r="L23" s="20"/>
      <c r="M23" s="480">
        <f t="shared" si="4"/>
        <v>0</v>
      </c>
      <c r="N23" s="487"/>
      <c r="O23" s="483">
        <f t="shared" si="5"/>
        <v>0</v>
      </c>
      <c r="P23" s="481"/>
      <c r="Q23" s="385"/>
    </row>
    <row r="24" spans="1:17" x14ac:dyDescent="0.25">
      <c r="A24" s="7"/>
      <c r="B24" s="339">
        <v>5</v>
      </c>
      <c r="C24" s="20">
        <v>10</v>
      </c>
      <c r="D24" s="480">
        <f t="shared" si="0"/>
        <v>50</v>
      </c>
      <c r="E24" s="487">
        <v>41990</v>
      </c>
      <c r="F24" s="483">
        <f t="shared" si="1"/>
        <v>50</v>
      </c>
      <c r="G24" s="481" t="s">
        <v>218</v>
      </c>
      <c r="H24" s="385">
        <v>40</v>
      </c>
      <c r="J24" s="7"/>
      <c r="K24" s="339">
        <v>5</v>
      </c>
      <c r="L24" s="20"/>
      <c r="M24" s="480">
        <f t="shared" si="4"/>
        <v>0</v>
      </c>
      <c r="N24" s="487"/>
      <c r="O24" s="483">
        <f t="shared" si="5"/>
        <v>0</v>
      </c>
      <c r="P24" s="481"/>
      <c r="Q24" s="385"/>
    </row>
    <row r="25" spans="1:17" x14ac:dyDescent="0.25">
      <c r="A25" s="7"/>
      <c r="B25" s="339">
        <v>5</v>
      </c>
      <c r="C25" s="20">
        <v>10</v>
      </c>
      <c r="D25" s="480">
        <f t="shared" si="0"/>
        <v>50</v>
      </c>
      <c r="E25" s="487">
        <v>41991</v>
      </c>
      <c r="F25" s="483">
        <f t="shared" si="1"/>
        <v>50</v>
      </c>
      <c r="G25" s="481" t="s">
        <v>225</v>
      </c>
      <c r="H25" s="385">
        <v>40</v>
      </c>
      <c r="J25" s="7"/>
      <c r="K25" s="339">
        <v>5</v>
      </c>
      <c r="L25" s="20"/>
      <c r="M25" s="480">
        <f t="shared" si="4"/>
        <v>0</v>
      </c>
      <c r="N25" s="487"/>
      <c r="O25" s="483">
        <f t="shared" si="5"/>
        <v>0</v>
      </c>
      <c r="P25" s="481"/>
      <c r="Q25" s="385"/>
    </row>
    <row r="26" spans="1:17" x14ac:dyDescent="0.25">
      <c r="A26" s="7"/>
      <c r="B26" s="339">
        <v>5</v>
      </c>
      <c r="C26" s="20">
        <v>20</v>
      </c>
      <c r="D26" s="480">
        <f t="shared" si="0"/>
        <v>100</v>
      </c>
      <c r="E26" s="487">
        <v>41992</v>
      </c>
      <c r="F26" s="483">
        <f t="shared" si="1"/>
        <v>100</v>
      </c>
      <c r="G26" s="481" t="s">
        <v>229</v>
      </c>
      <c r="H26" s="385">
        <v>40</v>
      </c>
      <c r="J26" s="7"/>
      <c r="K26" s="339">
        <v>5</v>
      </c>
      <c r="L26" s="20"/>
      <c r="M26" s="480">
        <f t="shared" si="4"/>
        <v>0</v>
      </c>
      <c r="N26" s="487"/>
      <c r="O26" s="483">
        <f t="shared" si="5"/>
        <v>0</v>
      </c>
      <c r="P26" s="481"/>
      <c r="Q26" s="385"/>
    </row>
    <row r="27" spans="1:17" x14ac:dyDescent="0.25">
      <c r="A27" s="7"/>
      <c r="B27" s="339">
        <v>5</v>
      </c>
      <c r="C27" s="20">
        <v>10</v>
      </c>
      <c r="D27" s="480">
        <f t="shared" si="0"/>
        <v>50</v>
      </c>
      <c r="E27" s="487">
        <v>41994</v>
      </c>
      <c r="F27" s="483">
        <f t="shared" si="1"/>
        <v>50</v>
      </c>
      <c r="G27" s="481" t="s">
        <v>235</v>
      </c>
      <c r="H27" s="385">
        <v>40</v>
      </c>
      <c r="J27" s="7"/>
      <c r="K27" s="339">
        <v>5</v>
      </c>
      <c r="L27" s="20"/>
      <c r="M27" s="480">
        <f t="shared" si="4"/>
        <v>0</v>
      </c>
      <c r="N27" s="487"/>
      <c r="O27" s="483">
        <f t="shared" si="5"/>
        <v>0</v>
      </c>
      <c r="P27" s="481"/>
      <c r="Q27" s="385"/>
    </row>
    <row r="28" spans="1:17" x14ac:dyDescent="0.25">
      <c r="A28" s="7"/>
      <c r="B28" s="339">
        <v>5</v>
      </c>
      <c r="C28" s="20">
        <v>10</v>
      </c>
      <c r="D28" s="480">
        <f t="shared" si="0"/>
        <v>50</v>
      </c>
      <c r="E28" s="487">
        <v>41996</v>
      </c>
      <c r="F28" s="483">
        <f t="shared" si="1"/>
        <v>50</v>
      </c>
      <c r="G28" s="481" t="s">
        <v>242</v>
      </c>
      <c r="H28" s="385">
        <v>40</v>
      </c>
      <c r="J28" s="7"/>
      <c r="K28" s="339">
        <v>5</v>
      </c>
      <c r="L28" s="20"/>
      <c r="M28" s="480">
        <f t="shared" si="4"/>
        <v>0</v>
      </c>
      <c r="N28" s="487"/>
      <c r="O28" s="483">
        <f t="shared" si="5"/>
        <v>0</v>
      </c>
      <c r="P28" s="481"/>
      <c r="Q28" s="385"/>
    </row>
    <row r="29" spans="1:17" x14ac:dyDescent="0.25">
      <c r="A29" s="7"/>
      <c r="B29" s="339">
        <v>5</v>
      </c>
      <c r="C29" s="20">
        <v>20</v>
      </c>
      <c r="D29" s="480">
        <f t="shared" si="0"/>
        <v>100</v>
      </c>
      <c r="E29" s="487">
        <v>42000</v>
      </c>
      <c r="F29" s="483">
        <f t="shared" si="1"/>
        <v>100</v>
      </c>
      <c r="G29" s="481" t="s">
        <v>260</v>
      </c>
      <c r="H29" s="385">
        <v>40</v>
      </c>
      <c r="J29" s="7"/>
      <c r="K29" s="339">
        <v>5</v>
      </c>
      <c r="L29" s="20"/>
      <c r="M29" s="480">
        <f t="shared" si="4"/>
        <v>0</v>
      </c>
      <c r="N29" s="487"/>
      <c r="O29" s="483">
        <f t="shared" si="5"/>
        <v>0</v>
      </c>
      <c r="P29" s="481"/>
      <c r="Q29" s="385"/>
    </row>
    <row r="30" spans="1:17" x14ac:dyDescent="0.25">
      <c r="A30" s="7"/>
      <c r="B30" s="339">
        <v>5</v>
      </c>
      <c r="C30" s="20">
        <v>10</v>
      </c>
      <c r="D30" s="480">
        <f t="shared" si="0"/>
        <v>50</v>
      </c>
      <c r="E30" s="487">
        <v>42003</v>
      </c>
      <c r="F30" s="483">
        <f t="shared" si="1"/>
        <v>50</v>
      </c>
      <c r="G30" s="481" t="s">
        <v>268</v>
      </c>
      <c r="H30" s="385">
        <v>40</v>
      </c>
      <c r="J30" s="7"/>
      <c r="K30" s="339">
        <v>5</v>
      </c>
      <c r="L30" s="20"/>
      <c r="M30" s="480">
        <f t="shared" si="4"/>
        <v>0</v>
      </c>
      <c r="N30" s="487"/>
      <c r="O30" s="483">
        <f t="shared" si="5"/>
        <v>0</v>
      </c>
      <c r="P30" s="481"/>
      <c r="Q30" s="385"/>
    </row>
    <row r="31" spans="1:17" x14ac:dyDescent="0.25">
      <c r="A31" s="7"/>
      <c r="B31" s="339">
        <v>5</v>
      </c>
      <c r="C31" s="20">
        <v>10</v>
      </c>
      <c r="D31" s="480">
        <f t="shared" si="0"/>
        <v>50</v>
      </c>
      <c r="E31" s="487">
        <v>42004</v>
      </c>
      <c r="F31" s="483">
        <f t="shared" si="1"/>
        <v>50</v>
      </c>
      <c r="G31" s="481" t="s">
        <v>273</v>
      </c>
      <c r="H31" s="385">
        <v>40</v>
      </c>
      <c r="J31" s="7"/>
      <c r="K31" s="339">
        <v>5</v>
      </c>
      <c r="L31" s="20"/>
      <c r="M31" s="480">
        <f t="shared" si="4"/>
        <v>0</v>
      </c>
      <c r="N31" s="487"/>
      <c r="O31" s="483">
        <f t="shared" si="5"/>
        <v>0</v>
      </c>
      <c r="P31" s="481"/>
      <c r="Q31" s="385"/>
    </row>
    <row r="32" spans="1:17" x14ac:dyDescent="0.25">
      <c r="A32" s="7"/>
      <c r="B32" s="339">
        <v>5</v>
      </c>
      <c r="C32" s="20">
        <v>3</v>
      </c>
      <c r="D32" s="480">
        <f t="shared" si="0"/>
        <v>15</v>
      </c>
      <c r="E32" s="569">
        <v>42004</v>
      </c>
      <c r="F32" s="483">
        <f t="shared" si="1"/>
        <v>15</v>
      </c>
      <c r="G32" s="481" t="s">
        <v>277</v>
      </c>
      <c r="H32" s="488">
        <v>40</v>
      </c>
      <c r="J32" s="7"/>
      <c r="K32" s="339">
        <v>5</v>
      </c>
      <c r="L32" s="20"/>
      <c r="M32" s="480">
        <f t="shared" si="4"/>
        <v>0</v>
      </c>
      <c r="N32" s="569"/>
      <c r="O32" s="483">
        <f t="shared" si="5"/>
        <v>0</v>
      </c>
      <c r="P32" s="481"/>
      <c r="Q32" s="488"/>
    </row>
    <row r="33" spans="1:17" x14ac:dyDescent="0.25">
      <c r="A33" s="7"/>
      <c r="B33" s="339">
        <v>5</v>
      </c>
      <c r="C33" s="20">
        <v>10</v>
      </c>
      <c r="D33" s="634">
        <f t="shared" si="0"/>
        <v>50</v>
      </c>
      <c r="E33" s="451">
        <v>42007</v>
      </c>
      <c r="F33" s="100">
        <f t="shared" si="1"/>
        <v>50</v>
      </c>
      <c r="G33" s="111" t="s">
        <v>443</v>
      </c>
      <c r="H33" s="452">
        <v>40</v>
      </c>
      <c r="J33" s="7"/>
      <c r="K33" s="339">
        <v>5</v>
      </c>
      <c r="L33" s="20"/>
      <c r="M33" s="480">
        <f t="shared" si="4"/>
        <v>0</v>
      </c>
      <c r="N33" s="569"/>
      <c r="O33" s="483">
        <f t="shared" si="5"/>
        <v>0</v>
      </c>
      <c r="P33" s="481"/>
      <c r="Q33" s="488"/>
    </row>
    <row r="34" spans="1:17" x14ac:dyDescent="0.25">
      <c r="A34" s="7"/>
      <c r="B34" s="339">
        <v>5</v>
      </c>
      <c r="C34" s="20">
        <v>15</v>
      </c>
      <c r="D34" s="634">
        <f t="shared" si="0"/>
        <v>75</v>
      </c>
      <c r="E34" s="451">
        <v>42012</v>
      </c>
      <c r="F34" s="100">
        <f t="shared" si="1"/>
        <v>75</v>
      </c>
      <c r="G34" s="111" t="s">
        <v>465</v>
      </c>
      <c r="H34" s="452">
        <v>40</v>
      </c>
      <c r="J34" s="7"/>
      <c r="K34" s="339">
        <v>5</v>
      </c>
      <c r="L34" s="20"/>
      <c r="M34" s="480">
        <f t="shared" si="4"/>
        <v>0</v>
      </c>
      <c r="N34" s="569"/>
      <c r="O34" s="483">
        <f t="shared" si="5"/>
        <v>0</v>
      </c>
      <c r="P34" s="481"/>
      <c r="Q34" s="488"/>
    </row>
    <row r="35" spans="1:17" x14ac:dyDescent="0.25">
      <c r="A35" s="142"/>
      <c r="B35" s="339">
        <v>5</v>
      </c>
      <c r="C35" s="20">
        <v>10</v>
      </c>
      <c r="D35" s="634">
        <f t="shared" si="0"/>
        <v>50</v>
      </c>
      <c r="E35" s="451">
        <v>42013</v>
      </c>
      <c r="F35" s="100">
        <f t="shared" si="1"/>
        <v>50</v>
      </c>
      <c r="G35" s="111" t="s">
        <v>474</v>
      </c>
      <c r="H35" s="452">
        <v>40</v>
      </c>
      <c r="J35" s="142"/>
      <c r="K35" s="339">
        <v>5</v>
      </c>
      <c r="L35" s="20"/>
      <c r="M35" s="480">
        <f t="shared" si="4"/>
        <v>0</v>
      </c>
      <c r="N35" s="569"/>
      <c r="O35" s="483">
        <f t="shared" si="5"/>
        <v>0</v>
      </c>
      <c r="P35" s="481"/>
      <c r="Q35" s="488"/>
    </row>
    <row r="36" spans="1:17" x14ac:dyDescent="0.25">
      <c r="A36" s="7"/>
      <c r="B36" s="339">
        <v>5</v>
      </c>
      <c r="C36" s="20">
        <v>15</v>
      </c>
      <c r="D36" s="634">
        <f t="shared" si="0"/>
        <v>75</v>
      </c>
      <c r="E36" s="451">
        <v>42017</v>
      </c>
      <c r="F36" s="100">
        <f t="shared" si="1"/>
        <v>75</v>
      </c>
      <c r="G36" s="111" t="s">
        <v>492</v>
      </c>
      <c r="H36" s="452">
        <v>40</v>
      </c>
      <c r="J36" s="7"/>
      <c r="K36" s="339">
        <v>5</v>
      </c>
      <c r="L36" s="20"/>
      <c r="M36" s="480">
        <f t="shared" si="4"/>
        <v>0</v>
      </c>
      <c r="N36" s="569"/>
      <c r="O36" s="483">
        <f t="shared" si="5"/>
        <v>0</v>
      </c>
      <c r="P36" s="481"/>
      <c r="Q36" s="488"/>
    </row>
    <row r="37" spans="1:17" x14ac:dyDescent="0.25">
      <c r="A37" s="7"/>
      <c r="B37" s="339">
        <v>5</v>
      </c>
      <c r="C37" s="20">
        <v>10</v>
      </c>
      <c r="D37" s="100">
        <f t="shared" si="0"/>
        <v>50</v>
      </c>
      <c r="E37" s="635">
        <v>42019</v>
      </c>
      <c r="F37" s="100">
        <f t="shared" si="1"/>
        <v>50</v>
      </c>
      <c r="G37" s="111" t="s">
        <v>504</v>
      </c>
      <c r="H37" s="452">
        <v>40</v>
      </c>
      <c r="J37" s="7"/>
      <c r="K37" s="339">
        <v>5</v>
      </c>
      <c r="L37" s="20"/>
      <c r="M37" s="483">
        <f t="shared" si="4"/>
        <v>0</v>
      </c>
      <c r="N37" s="487"/>
      <c r="O37" s="483">
        <f t="shared" si="5"/>
        <v>0</v>
      </c>
      <c r="P37" s="481"/>
      <c r="Q37" s="488"/>
    </row>
    <row r="38" spans="1:17" x14ac:dyDescent="0.25">
      <c r="A38" s="7"/>
      <c r="B38" s="339">
        <v>5</v>
      </c>
      <c r="C38" s="20">
        <v>20</v>
      </c>
      <c r="D38" s="100">
        <f t="shared" si="0"/>
        <v>100</v>
      </c>
      <c r="E38" s="635">
        <v>42020</v>
      </c>
      <c r="F38" s="100">
        <f t="shared" si="1"/>
        <v>100</v>
      </c>
      <c r="G38" s="111" t="s">
        <v>513</v>
      </c>
      <c r="H38" s="452">
        <v>40</v>
      </c>
      <c r="J38" s="7"/>
      <c r="K38" s="339">
        <v>5</v>
      </c>
      <c r="L38" s="20"/>
      <c r="M38" s="483">
        <f t="shared" si="4"/>
        <v>0</v>
      </c>
      <c r="N38" s="487"/>
      <c r="O38" s="483">
        <f t="shared" si="5"/>
        <v>0</v>
      </c>
      <c r="P38" s="481"/>
      <c r="Q38" s="488"/>
    </row>
    <row r="39" spans="1:17" x14ac:dyDescent="0.25">
      <c r="A39" s="7"/>
      <c r="B39" s="339">
        <v>5</v>
      </c>
      <c r="C39" s="20">
        <v>10</v>
      </c>
      <c r="D39" s="100">
        <f t="shared" si="0"/>
        <v>50</v>
      </c>
      <c r="E39" s="635">
        <v>42021</v>
      </c>
      <c r="F39" s="100">
        <f t="shared" si="1"/>
        <v>50</v>
      </c>
      <c r="G39" s="111" t="s">
        <v>518</v>
      </c>
      <c r="H39" s="452">
        <v>40</v>
      </c>
      <c r="J39" s="7"/>
      <c r="K39" s="339">
        <v>5</v>
      </c>
      <c r="L39" s="20"/>
      <c r="M39" s="483">
        <f t="shared" si="4"/>
        <v>0</v>
      </c>
      <c r="N39" s="487"/>
      <c r="O39" s="483">
        <f t="shared" si="5"/>
        <v>0</v>
      </c>
      <c r="P39" s="481"/>
      <c r="Q39" s="488"/>
    </row>
    <row r="40" spans="1:17" x14ac:dyDescent="0.25">
      <c r="A40" s="7"/>
      <c r="B40" s="339">
        <v>5</v>
      </c>
      <c r="C40" s="20">
        <v>10</v>
      </c>
      <c r="D40" s="100">
        <f t="shared" si="0"/>
        <v>50</v>
      </c>
      <c r="E40" s="635">
        <v>42023</v>
      </c>
      <c r="F40" s="100">
        <f t="shared" si="1"/>
        <v>50</v>
      </c>
      <c r="G40" s="111" t="s">
        <v>531</v>
      </c>
      <c r="H40" s="452">
        <v>40</v>
      </c>
      <c r="J40" s="7"/>
      <c r="K40" s="339">
        <v>5</v>
      </c>
      <c r="L40" s="20"/>
      <c r="M40" s="483">
        <f t="shared" si="4"/>
        <v>0</v>
      </c>
      <c r="N40" s="487"/>
      <c r="O40" s="483">
        <f t="shared" si="5"/>
        <v>0</v>
      </c>
      <c r="P40" s="481"/>
      <c r="Q40" s="488"/>
    </row>
    <row r="41" spans="1:17" x14ac:dyDescent="0.25">
      <c r="A41" s="7"/>
      <c r="B41" s="339">
        <v>5</v>
      </c>
      <c r="C41" s="20">
        <v>10</v>
      </c>
      <c r="D41" s="100">
        <f t="shared" si="0"/>
        <v>50</v>
      </c>
      <c r="E41" s="635">
        <v>42025</v>
      </c>
      <c r="F41" s="100">
        <f t="shared" si="1"/>
        <v>50</v>
      </c>
      <c r="G41" s="111" t="s">
        <v>545</v>
      </c>
      <c r="H41" s="452">
        <v>40</v>
      </c>
      <c r="J41" s="7"/>
      <c r="K41" s="339">
        <v>5</v>
      </c>
      <c r="L41" s="20"/>
      <c r="M41" s="483">
        <f t="shared" si="4"/>
        <v>0</v>
      </c>
      <c r="N41" s="487"/>
      <c r="O41" s="483">
        <f t="shared" si="5"/>
        <v>0</v>
      </c>
      <c r="P41" s="481"/>
      <c r="Q41" s="488"/>
    </row>
    <row r="42" spans="1:17" x14ac:dyDescent="0.25">
      <c r="A42" s="7"/>
      <c r="B42" s="339">
        <v>5</v>
      </c>
      <c r="C42" s="20">
        <v>3</v>
      </c>
      <c r="D42" s="100">
        <f t="shared" si="0"/>
        <v>15</v>
      </c>
      <c r="E42" s="635">
        <v>42026</v>
      </c>
      <c r="F42" s="100">
        <f t="shared" si="1"/>
        <v>15</v>
      </c>
      <c r="G42" s="111" t="s">
        <v>554</v>
      </c>
      <c r="H42" s="452">
        <v>40</v>
      </c>
      <c r="J42" s="7"/>
      <c r="K42" s="339">
        <v>5</v>
      </c>
      <c r="L42" s="20"/>
      <c r="M42" s="483">
        <f t="shared" si="4"/>
        <v>0</v>
      </c>
      <c r="N42" s="487"/>
      <c r="O42" s="483">
        <f t="shared" si="5"/>
        <v>0</v>
      </c>
      <c r="P42" s="481"/>
      <c r="Q42" s="488"/>
    </row>
    <row r="43" spans="1:17" x14ac:dyDescent="0.25">
      <c r="A43" s="7"/>
      <c r="B43" s="339">
        <v>5</v>
      </c>
      <c r="C43" s="20">
        <v>10</v>
      </c>
      <c r="D43" s="100">
        <f t="shared" si="0"/>
        <v>50</v>
      </c>
      <c r="E43" s="635">
        <v>42026</v>
      </c>
      <c r="F43" s="100">
        <f t="shared" si="1"/>
        <v>50</v>
      </c>
      <c r="G43" s="111" t="s">
        <v>557</v>
      </c>
      <c r="H43" s="452">
        <v>40</v>
      </c>
      <c r="J43" s="7"/>
      <c r="K43" s="339">
        <v>5</v>
      </c>
      <c r="L43" s="20"/>
      <c r="M43" s="483">
        <f t="shared" si="4"/>
        <v>0</v>
      </c>
      <c r="N43" s="487"/>
      <c r="O43" s="483">
        <f t="shared" si="5"/>
        <v>0</v>
      </c>
      <c r="P43" s="481"/>
      <c r="Q43" s="488"/>
    </row>
    <row r="44" spans="1:17" x14ac:dyDescent="0.25">
      <c r="A44" s="7"/>
      <c r="B44" s="339">
        <v>5</v>
      </c>
      <c r="C44" s="20"/>
      <c r="D44" s="100">
        <f t="shared" si="0"/>
        <v>0</v>
      </c>
      <c r="E44" s="635"/>
      <c r="F44" s="100">
        <f t="shared" si="1"/>
        <v>0</v>
      </c>
      <c r="G44" s="111"/>
      <c r="H44" s="452"/>
      <c r="J44" s="7"/>
      <c r="K44" s="339">
        <v>5</v>
      </c>
      <c r="L44" s="20"/>
      <c r="M44" s="483">
        <f t="shared" si="4"/>
        <v>0</v>
      </c>
      <c r="N44" s="487"/>
      <c r="O44" s="483">
        <f t="shared" si="5"/>
        <v>0</v>
      </c>
      <c r="P44" s="481"/>
      <c r="Q44" s="488"/>
    </row>
    <row r="45" spans="1:17" x14ac:dyDescent="0.25">
      <c r="A45" s="7"/>
      <c r="B45" s="339">
        <v>5</v>
      </c>
      <c r="C45" s="20">
        <v>6</v>
      </c>
      <c r="D45" s="100">
        <f t="shared" si="0"/>
        <v>30</v>
      </c>
      <c r="E45" s="635"/>
      <c r="F45" s="100">
        <f t="shared" si="1"/>
        <v>30</v>
      </c>
      <c r="G45" s="111"/>
      <c r="H45" s="452"/>
      <c r="J45" s="7"/>
      <c r="K45" s="339">
        <v>5</v>
      </c>
      <c r="L45" s="20"/>
      <c r="M45" s="483">
        <f t="shared" si="4"/>
        <v>0</v>
      </c>
      <c r="N45" s="487"/>
      <c r="O45" s="483">
        <f t="shared" si="5"/>
        <v>0</v>
      </c>
      <c r="P45" s="481"/>
      <c r="Q45" s="488"/>
    </row>
    <row r="46" spans="1:17" x14ac:dyDescent="0.25">
      <c r="A46" s="7"/>
      <c r="B46" s="339">
        <v>5</v>
      </c>
      <c r="C46" s="20"/>
      <c r="D46" s="100">
        <f t="shared" si="0"/>
        <v>0</v>
      </c>
      <c r="E46" s="635"/>
      <c r="F46" s="100">
        <f t="shared" si="1"/>
        <v>0</v>
      </c>
      <c r="G46" s="111"/>
      <c r="H46" s="452"/>
      <c r="J46" s="7"/>
      <c r="K46" s="339">
        <v>5</v>
      </c>
      <c r="L46" s="20"/>
      <c r="M46" s="483">
        <f t="shared" si="4"/>
        <v>0</v>
      </c>
      <c r="N46" s="487"/>
      <c r="O46" s="483">
        <f t="shared" si="5"/>
        <v>0</v>
      </c>
      <c r="P46" s="481"/>
      <c r="Q46" s="488"/>
    </row>
    <row r="47" spans="1:17" x14ac:dyDescent="0.25">
      <c r="A47" s="7"/>
      <c r="B47" s="339">
        <v>5</v>
      </c>
      <c r="C47" s="20"/>
      <c r="D47" s="100">
        <f t="shared" si="0"/>
        <v>0</v>
      </c>
      <c r="E47" s="635"/>
      <c r="F47" s="100">
        <f t="shared" si="1"/>
        <v>0</v>
      </c>
      <c r="G47" s="111"/>
      <c r="H47" s="452"/>
      <c r="J47" s="7"/>
      <c r="K47" s="339">
        <v>5</v>
      </c>
      <c r="L47" s="20"/>
      <c r="M47" s="483">
        <f t="shared" si="4"/>
        <v>0</v>
      </c>
      <c r="N47" s="487"/>
      <c r="O47" s="483">
        <f t="shared" si="5"/>
        <v>0</v>
      </c>
      <c r="P47" s="481"/>
      <c r="Q47" s="488"/>
    </row>
    <row r="48" spans="1:17" x14ac:dyDescent="0.25">
      <c r="A48" s="7"/>
      <c r="B48" s="339">
        <v>5</v>
      </c>
      <c r="C48" s="20"/>
      <c r="D48" s="100">
        <f t="shared" si="0"/>
        <v>0</v>
      </c>
      <c r="E48" s="635"/>
      <c r="F48" s="100">
        <f t="shared" si="1"/>
        <v>0</v>
      </c>
      <c r="G48" s="111"/>
      <c r="H48" s="452"/>
      <c r="J48" s="7"/>
      <c r="K48" s="339">
        <v>5</v>
      </c>
      <c r="L48" s="20"/>
      <c r="M48" s="483">
        <f t="shared" si="4"/>
        <v>0</v>
      </c>
      <c r="N48" s="487"/>
      <c r="O48" s="483">
        <f t="shared" si="5"/>
        <v>0</v>
      </c>
      <c r="P48" s="481"/>
      <c r="Q48" s="488"/>
    </row>
    <row r="49" spans="1:17" x14ac:dyDescent="0.25">
      <c r="A49" s="7"/>
      <c r="B49" s="339">
        <v>5</v>
      </c>
      <c r="C49" s="20"/>
      <c r="D49" s="100">
        <f t="shared" si="0"/>
        <v>0</v>
      </c>
      <c r="E49" s="635"/>
      <c r="F49" s="100">
        <f t="shared" si="1"/>
        <v>0</v>
      </c>
      <c r="G49" s="111"/>
      <c r="H49" s="452"/>
      <c r="J49" s="7"/>
      <c r="K49" s="339">
        <v>5</v>
      </c>
      <c r="L49" s="20"/>
      <c r="M49" s="483">
        <f t="shared" si="4"/>
        <v>0</v>
      </c>
      <c r="N49" s="487"/>
      <c r="O49" s="483">
        <f t="shared" si="5"/>
        <v>0</v>
      </c>
      <c r="P49" s="481"/>
      <c r="Q49" s="488"/>
    </row>
    <row r="50" spans="1:17" x14ac:dyDescent="0.25">
      <c r="A50" s="7"/>
      <c r="B50" s="339">
        <v>5</v>
      </c>
      <c r="C50" s="20"/>
      <c r="D50" s="100">
        <f t="shared" si="0"/>
        <v>0</v>
      </c>
      <c r="E50" s="635"/>
      <c r="F50" s="100">
        <f t="shared" si="1"/>
        <v>0</v>
      </c>
      <c r="G50" s="111"/>
      <c r="H50" s="452"/>
      <c r="J50" s="7"/>
      <c r="K50" s="339">
        <v>5</v>
      </c>
      <c r="L50" s="20"/>
      <c r="M50" s="483">
        <f t="shared" si="4"/>
        <v>0</v>
      </c>
      <c r="N50" s="487"/>
      <c r="O50" s="483">
        <f t="shared" si="5"/>
        <v>0</v>
      </c>
      <c r="P50" s="481"/>
      <c r="Q50" s="488"/>
    </row>
    <row r="51" spans="1:17" x14ac:dyDescent="0.25">
      <c r="A51" s="7"/>
      <c r="B51" s="339">
        <v>5</v>
      </c>
      <c r="C51" s="20"/>
      <c r="D51" s="100">
        <f t="shared" si="0"/>
        <v>0</v>
      </c>
      <c r="E51" s="635"/>
      <c r="F51" s="100">
        <f t="shared" si="1"/>
        <v>0</v>
      </c>
      <c r="G51" s="111"/>
      <c r="H51" s="452"/>
      <c r="J51" s="7"/>
      <c r="K51" s="339">
        <v>5</v>
      </c>
      <c r="L51" s="20"/>
      <c r="M51" s="483">
        <f t="shared" si="4"/>
        <v>0</v>
      </c>
      <c r="N51" s="487"/>
      <c r="O51" s="483">
        <f t="shared" si="5"/>
        <v>0</v>
      </c>
      <c r="P51" s="481"/>
      <c r="Q51" s="488"/>
    </row>
    <row r="52" spans="1:17" x14ac:dyDescent="0.25">
      <c r="A52" s="7"/>
      <c r="B52" s="339">
        <v>5</v>
      </c>
      <c r="C52" s="20"/>
      <c r="D52" s="100">
        <f t="shared" si="0"/>
        <v>0</v>
      </c>
      <c r="E52" s="635"/>
      <c r="F52" s="100">
        <f t="shared" si="1"/>
        <v>0</v>
      </c>
      <c r="G52" s="111"/>
      <c r="H52" s="452"/>
      <c r="J52" s="7"/>
      <c r="K52" s="339">
        <v>5</v>
      </c>
      <c r="L52" s="20"/>
      <c r="M52" s="483">
        <f t="shared" si="4"/>
        <v>0</v>
      </c>
      <c r="N52" s="487"/>
      <c r="O52" s="483">
        <f t="shared" si="5"/>
        <v>0</v>
      </c>
      <c r="P52" s="481"/>
      <c r="Q52" s="488"/>
    </row>
    <row r="53" spans="1:17" x14ac:dyDescent="0.25">
      <c r="A53" s="7"/>
      <c r="B53" s="339">
        <v>5</v>
      </c>
      <c r="C53" s="20"/>
      <c r="D53" s="100">
        <f t="shared" si="0"/>
        <v>0</v>
      </c>
      <c r="E53" s="635"/>
      <c r="F53" s="100">
        <f t="shared" si="1"/>
        <v>0</v>
      </c>
      <c r="G53" s="111"/>
      <c r="H53" s="452"/>
      <c r="J53" s="7"/>
      <c r="K53" s="339">
        <v>5</v>
      </c>
      <c r="L53" s="20"/>
      <c r="M53" s="483">
        <f t="shared" si="4"/>
        <v>0</v>
      </c>
      <c r="N53" s="487"/>
      <c r="O53" s="483">
        <f t="shared" si="5"/>
        <v>0</v>
      </c>
      <c r="P53" s="481"/>
      <c r="Q53" s="488"/>
    </row>
    <row r="54" spans="1:17" x14ac:dyDescent="0.25">
      <c r="A54" s="7"/>
      <c r="B54" s="339">
        <v>5</v>
      </c>
      <c r="C54" s="20"/>
      <c r="D54" s="100">
        <f t="shared" si="0"/>
        <v>0</v>
      </c>
      <c r="E54" s="635"/>
      <c r="F54" s="100">
        <f t="shared" si="1"/>
        <v>0</v>
      </c>
      <c r="G54" s="111"/>
      <c r="H54" s="452"/>
      <c r="J54" s="7"/>
      <c r="K54" s="339">
        <v>5</v>
      </c>
      <c r="L54" s="20"/>
      <c r="M54" s="483">
        <f t="shared" si="4"/>
        <v>0</v>
      </c>
      <c r="N54" s="487"/>
      <c r="O54" s="483">
        <f t="shared" si="5"/>
        <v>0</v>
      </c>
      <c r="P54" s="481"/>
      <c r="Q54" s="488"/>
    </row>
    <row r="55" spans="1:17" x14ac:dyDescent="0.25">
      <c r="A55" s="7"/>
      <c r="B55" s="339">
        <v>5</v>
      </c>
      <c r="C55" s="20"/>
      <c r="D55" s="100">
        <f t="shared" si="0"/>
        <v>0</v>
      </c>
      <c r="E55" s="635"/>
      <c r="F55" s="100">
        <f t="shared" si="1"/>
        <v>0</v>
      </c>
      <c r="G55" s="111"/>
      <c r="H55" s="452"/>
      <c r="J55" s="7"/>
      <c r="K55" s="339">
        <v>5</v>
      </c>
      <c r="L55" s="20"/>
      <c r="M55" s="483">
        <f t="shared" si="4"/>
        <v>0</v>
      </c>
      <c r="N55" s="487"/>
      <c r="O55" s="483">
        <f t="shared" si="5"/>
        <v>0</v>
      </c>
      <c r="P55" s="481"/>
      <c r="Q55" s="488"/>
    </row>
    <row r="56" spans="1:17" x14ac:dyDescent="0.25">
      <c r="A56" s="7"/>
      <c r="B56" s="339">
        <v>5</v>
      </c>
      <c r="C56" s="20"/>
      <c r="D56" s="100">
        <f t="shared" si="0"/>
        <v>0</v>
      </c>
      <c r="E56" s="635"/>
      <c r="F56" s="100">
        <f t="shared" si="1"/>
        <v>0</v>
      </c>
      <c r="G56" s="111"/>
      <c r="H56" s="452"/>
      <c r="J56" s="7"/>
      <c r="K56" s="339">
        <v>5</v>
      </c>
      <c r="L56" s="20"/>
      <c r="M56" s="483">
        <f t="shared" si="4"/>
        <v>0</v>
      </c>
      <c r="N56" s="487"/>
      <c r="O56" s="483">
        <f t="shared" si="5"/>
        <v>0</v>
      </c>
      <c r="P56" s="481"/>
      <c r="Q56" s="488"/>
    </row>
    <row r="57" spans="1:17" x14ac:dyDescent="0.25">
      <c r="A57" s="7"/>
      <c r="B57" s="339">
        <v>5</v>
      </c>
      <c r="C57" s="20"/>
      <c r="D57" s="100">
        <f t="shared" si="0"/>
        <v>0</v>
      </c>
      <c r="E57" s="635"/>
      <c r="F57" s="100">
        <f t="shared" si="1"/>
        <v>0</v>
      </c>
      <c r="G57" s="111"/>
      <c r="H57" s="452"/>
      <c r="J57" s="7"/>
      <c r="K57" s="339">
        <v>5</v>
      </c>
      <c r="L57" s="20"/>
      <c r="M57" s="483">
        <f t="shared" si="4"/>
        <v>0</v>
      </c>
      <c r="N57" s="487"/>
      <c r="O57" s="483">
        <f t="shared" si="5"/>
        <v>0</v>
      </c>
      <c r="P57" s="481"/>
      <c r="Q57" s="488"/>
    </row>
    <row r="58" spans="1:17" x14ac:dyDescent="0.25">
      <c r="A58" s="7"/>
      <c r="B58" s="339">
        <v>5</v>
      </c>
      <c r="C58" s="20"/>
      <c r="D58" s="483">
        <f t="shared" si="0"/>
        <v>0</v>
      </c>
      <c r="E58" s="487"/>
      <c r="F58" s="483">
        <f t="shared" si="1"/>
        <v>0</v>
      </c>
      <c r="G58" s="481"/>
      <c r="H58" s="488"/>
      <c r="J58" s="7"/>
      <c r="K58" s="339">
        <v>5</v>
      </c>
      <c r="L58" s="20"/>
      <c r="M58" s="483">
        <f t="shared" si="4"/>
        <v>0</v>
      </c>
      <c r="N58" s="487"/>
      <c r="O58" s="483">
        <f t="shared" si="5"/>
        <v>0</v>
      </c>
      <c r="P58" s="481"/>
      <c r="Q58" s="488"/>
    </row>
    <row r="59" spans="1:17" x14ac:dyDescent="0.25">
      <c r="A59" s="7"/>
      <c r="B59" s="339">
        <v>5</v>
      </c>
      <c r="C59" s="20"/>
      <c r="D59" s="483">
        <f t="shared" si="0"/>
        <v>0</v>
      </c>
      <c r="E59" s="487"/>
      <c r="F59" s="483">
        <f t="shared" si="1"/>
        <v>0</v>
      </c>
      <c r="G59" s="481"/>
      <c r="H59" s="488"/>
      <c r="J59" s="7"/>
      <c r="K59" s="339">
        <v>5</v>
      </c>
      <c r="L59" s="20"/>
      <c r="M59" s="483">
        <f t="shared" si="4"/>
        <v>0</v>
      </c>
      <c r="N59" s="487"/>
      <c r="O59" s="483">
        <f t="shared" si="5"/>
        <v>0</v>
      </c>
      <c r="P59" s="481"/>
      <c r="Q59" s="488"/>
    </row>
    <row r="60" spans="1:17" x14ac:dyDescent="0.25">
      <c r="A60" s="7"/>
      <c r="B60" s="339">
        <v>5</v>
      </c>
      <c r="C60" s="20"/>
      <c r="D60" s="483">
        <f t="shared" si="0"/>
        <v>0</v>
      </c>
      <c r="E60" s="487"/>
      <c r="F60" s="483">
        <f t="shared" si="1"/>
        <v>0</v>
      </c>
      <c r="G60" s="481"/>
      <c r="H60" s="488"/>
      <c r="J60" s="7"/>
      <c r="K60" s="339">
        <v>5</v>
      </c>
      <c r="L60" s="20"/>
      <c r="M60" s="483">
        <f t="shared" si="4"/>
        <v>0</v>
      </c>
      <c r="N60" s="487"/>
      <c r="O60" s="483">
        <f t="shared" si="5"/>
        <v>0</v>
      </c>
      <c r="P60" s="481"/>
      <c r="Q60" s="488"/>
    </row>
    <row r="61" spans="1:17" x14ac:dyDescent="0.25">
      <c r="A61" s="7"/>
      <c r="B61" s="339">
        <v>5</v>
      </c>
      <c r="C61" s="20"/>
      <c r="D61" s="483">
        <f t="shared" si="0"/>
        <v>0</v>
      </c>
      <c r="E61" s="487"/>
      <c r="F61" s="483">
        <f t="shared" si="1"/>
        <v>0</v>
      </c>
      <c r="G61" s="481"/>
      <c r="H61" s="488"/>
      <c r="J61" s="7"/>
      <c r="K61" s="339">
        <v>5</v>
      </c>
      <c r="L61" s="20"/>
      <c r="M61" s="483">
        <f t="shared" si="4"/>
        <v>0</v>
      </c>
      <c r="N61" s="487"/>
      <c r="O61" s="483">
        <f t="shared" si="5"/>
        <v>0</v>
      </c>
      <c r="P61" s="481"/>
      <c r="Q61" s="488"/>
    </row>
    <row r="62" spans="1:17" x14ac:dyDescent="0.25">
      <c r="A62" s="7"/>
      <c r="B62" s="339">
        <v>5</v>
      </c>
      <c r="C62" s="20"/>
      <c r="D62" s="483">
        <f t="shared" si="0"/>
        <v>0</v>
      </c>
      <c r="E62" s="487"/>
      <c r="F62" s="483">
        <f t="shared" si="1"/>
        <v>0</v>
      </c>
      <c r="G62" s="481"/>
      <c r="H62" s="488"/>
      <c r="J62" s="7"/>
      <c r="K62" s="339">
        <v>5</v>
      </c>
      <c r="L62" s="20"/>
      <c r="M62" s="483">
        <f t="shared" si="4"/>
        <v>0</v>
      </c>
      <c r="N62" s="487"/>
      <c r="O62" s="483">
        <f t="shared" si="5"/>
        <v>0</v>
      </c>
      <c r="P62" s="481"/>
      <c r="Q62" s="488"/>
    </row>
    <row r="63" spans="1:17" x14ac:dyDescent="0.25">
      <c r="A63" s="7"/>
      <c r="B63" s="339">
        <v>5</v>
      </c>
      <c r="C63" s="20"/>
      <c r="D63" s="483">
        <f t="shared" si="0"/>
        <v>0</v>
      </c>
      <c r="E63" s="572"/>
      <c r="F63" s="483">
        <f t="shared" si="1"/>
        <v>0</v>
      </c>
      <c r="G63" s="481"/>
      <c r="H63" s="488"/>
      <c r="J63" s="7"/>
      <c r="K63" s="339">
        <v>5</v>
      </c>
      <c r="L63" s="20"/>
      <c r="M63" s="483">
        <f t="shared" si="4"/>
        <v>0</v>
      </c>
      <c r="N63" s="572"/>
      <c r="O63" s="483">
        <f t="shared" si="5"/>
        <v>0</v>
      </c>
      <c r="P63" s="481"/>
      <c r="Q63" s="488"/>
    </row>
    <row r="64" spans="1:17" x14ac:dyDescent="0.25">
      <c r="A64" s="7"/>
      <c r="B64" s="339">
        <v>5</v>
      </c>
      <c r="C64" s="20"/>
      <c r="D64" s="483">
        <f t="shared" si="0"/>
        <v>0</v>
      </c>
      <c r="E64" s="572"/>
      <c r="F64" s="483">
        <f t="shared" si="1"/>
        <v>0</v>
      </c>
      <c r="G64" s="481"/>
      <c r="H64" s="385"/>
      <c r="J64" s="7"/>
      <c r="K64" s="339">
        <v>5</v>
      </c>
      <c r="L64" s="20"/>
      <c r="M64" s="483">
        <f t="shared" si="4"/>
        <v>0</v>
      </c>
      <c r="N64" s="572"/>
      <c r="O64" s="483">
        <f t="shared" si="5"/>
        <v>0</v>
      </c>
      <c r="P64" s="481"/>
      <c r="Q64" s="385"/>
    </row>
    <row r="65" spans="1:17" x14ac:dyDescent="0.25">
      <c r="A65" s="7"/>
      <c r="B65" s="339">
        <v>5</v>
      </c>
      <c r="C65" s="20"/>
      <c r="D65" s="483">
        <f t="shared" si="0"/>
        <v>0</v>
      </c>
      <c r="E65" s="572"/>
      <c r="F65" s="483">
        <f t="shared" si="1"/>
        <v>0</v>
      </c>
      <c r="G65" s="481"/>
      <c r="H65" s="385"/>
      <c r="J65" s="7"/>
      <c r="K65" s="339">
        <v>5</v>
      </c>
      <c r="L65" s="20"/>
      <c r="M65" s="483">
        <f t="shared" si="4"/>
        <v>0</v>
      </c>
      <c r="N65" s="572"/>
      <c r="O65" s="483">
        <f t="shared" si="5"/>
        <v>0</v>
      </c>
      <c r="P65" s="481"/>
      <c r="Q65" s="385"/>
    </row>
    <row r="66" spans="1:17" x14ac:dyDescent="0.25">
      <c r="A66" s="7"/>
      <c r="B66" s="339">
        <v>5</v>
      </c>
      <c r="C66" s="20"/>
      <c r="D66" s="483">
        <f t="shared" si="0"/>
        <v>0</v>
      </c>
      <c r="E66" s="572"/>
      <c r="F66" s="483">
        <f t="shared" si="1"/>
        <v>0</v>
      </c>
      <c r="G66" s="481"/>
      <c r="H66" s="385"/>
      <c r="J66" s="7"/>
      <c r="K66" s="339">
        <v>5</v>
      </c>
      <c r="L66" s="20"/>
      <c r="M66" s="483">
        <f t="shared" si="4"/>
        <v>0</v>
      </c>
      <c r="N66" s="572"/>
      <c r="O66" s="483">
        <f t="shared" si="5"/>
        <v>0</v>
      </c>
      <c r="P66" s="481"/>
      <c r="Q66" s="385"/>
    </row>
    <row r="67" spans="1:17" x14ac:dyDescent="0.25">
      <c r="A67" s="7"/>
      <c r="B67" s="339">
        <v>5</v>
      </c>
      <c r="C67" s="20"/>
      <c r="D67" s="483">
        <f t="shared" si="0"/>
        <v>0</v>
      </c>
      <c r="E67" s="572"/>
      <c r="F67" s="483">
        <f t="shared" si="1"/>
        <v>0</v>
      </c>
      <c r="G67" s="481"/>
      <c r="H67" s="385"/>
      <c r="J67" s="7"/>
      <c r="K67" s="339">
        <v>5</v>
      </c>
      <c r="L67" s="20"/>
      <c r="M67" s="483">
        <f t="shared" si="4"/>
        <v>0</v>
      </c>
      <c r="N67" s="572"/>
      <c r="O67" s="483">
        <f t="shared" si="5"/>
        <v>0</v>
      </c>
      <c r="P67" s="481"/>
      <c r="Q67" s="385"/>
    </row>
    <row r="68" spans="1:17" x14ac:dyDescent="0.25">
      <c r="A68" s="7"/>
      <c r="B68" s="339">
        <v>5</v>
      </c>
      <c r="C68" s="20"/>
      <c r="D68" s="483">
        <f t="shared" si="0"/>
        <v>0</v>
      </c>
      <c r="E68" s="572"/>
      <c r="F68" s="483">
        <f t="shared" si="1"/>
        <v>0</v>
      </c>
      <c r="G68" s="573"/>
      <c r="H68" s="574"/>
      <c r="J68" s="7"/>
      <c r="K68" s="339">
        <v>5</v>
      </c>
      <c r="L68" s="20"/>
      <c r="M68" s="483">
        <f t="shared" si="4"/>
        <v>0</v>
      </c>
      <c r="N68" s="572"/>
      <c r="O68" s="483">
        <f t="shared" si="5"/>
        <v>0</v>
      </c>
      <c r="P68" s="573"/>
      <c r="Q68" s="574"/>
    </row>
    <row r="69" spans="1:17" x14ac:dyDescent="0.25">
      <c r="B69" s="339">
        <v>5</v>
      </c>
      <c r="C69" s="20"/>
      <c r="D69" s="483">
        <f t="shared" si="0"/>
        <v>0</v>
      </c>
      <c r="E69" s="572"/>
      <c r="F69" s="483">
        <f t="shared" si="1"/>
        <v>0</v>
      </c>
      <c r="G69" s="573"/>
      <c r="H69" s="574"/>
      <c r="K69" s="339">
        <v>5</v>
      </c>
      <c r="L69" s="20"/>
      <c r="M69" s="483">
        <f t="shared" si="4"/>
        <v>0</v>
      </c>
      <c r="N69" s="572"/>
      <c r="O69" s="483">
        <f t="shared" si="5"/>
        <v>0</v>
      </c>
      <c r="P69" s="573"/>
      <c r="Q69" s="574"/>
    </row>
    <row r="70" spans="1:17" ht="15.75" thickBot="1" x14ac:dyDescent="0.3">
      <c r="B70" s="339">
        <v>5</v>
      </c>
      <c r="C70" s="307"/>
      <c r="D70" s="558">
        <f t="shared" si="0"/>
        <v>0</v>
      </c>
      <c r="E70" s="561"/>
      <c r="F70" s="558">
        <f t="shared" si="1"/>
        <v>0</v>
      </c>
      <c r="G70" s="562"/>
      <c r="H70" s="563"/>
      <c r="K70" s="339">
        <v>5</v>
      </c>
      <c r="L70" s="307"/>
      <c r="M70" s="558">
        <f t="shared" si="4"/>
        <v>0</v>
      </c>
      <c r="N70" s="561"/>
      <c r="O70" s="558">
        <f t="shared" si="5"/>
        <v>0</v>
      </c>
      <c r="P70" s="562"/>
      <c r="Q70" s="563"/>
    </row>
    <row r="71" spans="1:17" ht="15.75" thickTop="1" x14ac:dyDescent="0.25">
      <c r="C71" s="20">
        <f>SUM(C8:C70)</f>
        <v>400</v>
      </c>
      <c r="D71" s="8">
        <f>SUM(D8:D70)</f>
        <v>2000</v>
      </c>
      <c r="E71" s="40"/>
      <c r="F71" s="8">
        <f>SUM(F8:F70)</f>
        <v>2000</v>
      </c>
      <c r="G71" s="39"/>
      <c r="H71" s="231"/>
      <c r="L71" s="20">
        <f>SUM(L8:L70)</f>
        <v>75</v>
      </c>
      <c r="M71" s="8">
        <f>SUM(M8:M70)</f>
        <v>375</v>
      </c>
      <c r="N71" s="40"/>
      <c r="O71" s="8">
        <f>SUM(O8:O70)</f>
        <v>375</v>
      </c>
      <c r="P71" s="39"/>
      <c r="Q71" s="231"/>
    </row>
    <row r="72" spans="1:17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</row>
    <row r="73" spans="1:17" x14ac:dyDescent="0.25">
      <c r="C73" s="73" t="s">
        <v>4</v>
      </c>
      <c r="D73" s="55">
        <f>F4+F5-C71+F6</f>
        <v>0</v>
      </c>
      <c r="E73" s="53"/>
      <c r="F73" s="8"/>
      <c r="G73" s="39"/>
      <c r="H73" s="23"/>
      <c r="L73" s="73" t="s">
        <v>4</v>
      </c>
      <c r="M73" s="55">
        <f>O4+O5-L71+O6</f>
        <v>931</v>
      </c>
      <c r="N73" s="53"/>
      <c r="O73" s="8"/>
      <c r="P73" s="39"/>
      <c r="Q73" s="23"/>
    </row>
    <row r="74" spans="1:17" x14ac:dyDescent="0.25">
      <c r="C74" s="712" t="s">
        <v>19</v>
      </c>
      <c r="D74" s="713"/>
      <c r="E74" s="51">
        <f>E4+E5-F71+E6</f>
        <v>0</v>
      </c>
      <c r="F74" s="8"/>
      <c r="G74" s="8"/>
      <c r="H74" s="23"/>
      <c r="L74" s="712" t="s">
        <v>19</v>
      </c>
      <c r="M74" s="713"/>
      <c r="N74" s="51">
        <f>N4+N5-O71+N6</f>
        <v>4655</v>
      </c>
      <c r="O74" s="8"/>
      <c r="P74" s="8"/>
      <c r="Q74" s="23"/>
    </row>
    <row r="75" spans="1:17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</row>
    <row r="76" spans="1:17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</row>
  </sheetData>
  <mergeCells count="4">
    <mergeCell ref="A1:G1"/>
    <mergeCell ref="C74:D74"/>
    <mergeCell ref="J1:P1"/>
    <mergeCell ref="L74:M74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01" t="s">
        <v>297</v>
      </c>
      <c r="B1" s="701"/>
      <c r="C1" s="701"/>
      <c r="D1" s="701"/>
      <c r="E1" s="701"/>
      <c r="F1" s="701"/>
      <c r="G1" s="701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374"/>
      <c r="G4" s="669" t="s">
        <v>178</v>
      </c>
      <c r="H4" s="16"/>
    </row>
    <row r="5" spans="1:8" x14ac:dyDescent="0.25">
      <c r="A5" s="15" t="s">
        <v>168</v>
      </c>
      <c r="B5" s="131" t="s">
        <v>169</v>
      </c>
      <c r="C5" s="24">
        <v>143</v>
      </c>
      <c r="D5" s="502">
        <v>41989</v>
      </c>
      <c r="E5" s="376">
        <v>504.22</v>
      </c>
      <c r="F5" s="294">
        <v>44</v>
      </c>
      <c r="G5" s="670">
        <f>F33</f>
        <v>504.22</v>
      </c>
      <c r="H5" s="10">
        <f>E5-G5+E6+E4</f>
        <v>0</v>
      </c>
    </row>
    <row r="6" spans="1:8" ht="15.75" thickBot="1" x14ac:dyDescent="0.3">
      <c r="A6" s="16"/>
      <c r="B6" s="499" t="s">
        <v>170</v>
      </c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480">
        <v>55.03</v>
      </c>
      <c r="E8" s="487">
        <v>41991</v>
      </c>
      <c r="F8" s="483">
        <f t="shared" ref="F8:F31" si="0">D8</f>
        <v>55.03</v>
      </c>
      <c r="G8" s="481" t="s">
        <v>222</v>
      </c>
      <c r="H8" s="385">
        <v>150</v>
      </c>
    </row>
    <row r="9" spans="1:8" x14ac:dyDescent="0.25">
      <c r="B9" s="2"/>
      <c r="C9" s="20">
        <v>5</v>
      </c>
      <c r="D9" s="480">
        <v>55.5</v>
      </c>
      <c r="E9" s="487">
        <v>41991</v>
      </c>
      <c r="F9" s="483">
        <f t="shared" si="0"/>
        <v>55.5</v>
      </c>
      <c r="G9" s="481" t="s">
        <v>225</v>
      </c>
      <c r="H9" s="385">
        <v>150</v>
      </c>
    </row>
    <row r="10" spans="1:8" x14ac:dyDescent="0.25">
      <c r="A10" s="92" t="s">
        <v>33</v>
      </c>
      <c r="B10" s="2"/>
      <c r="C10" s="20">
        <v>5</v>
      </c>
      <c r="D10" s="480">
        <v>60.48</v>
      </c>
      <c r="E10" s="487">
        <v>41996</v>
      </c>
      <c r="F10" s="483">
        <f t="shared" si="0"/>
        <v>60.48</v>
      </c>
      <c r="G10" s="481" t="s">
        <v>241</v>
      </c>
      <c r="H10" s="385">
        <v>150</v>
      </c>
    </row>
    <row r="11" spans="1:8" x14ac:dyDescent="0.25">
      <c r="A11" s="178"/>
      <c r="B11" s="2"/>
      <c r="C11" s="331">
        <v>5</v>
      </c>
      <c r="D11" s="480">
        <v>60.31</v>
      </c>
      <c r="E11" s="487">
        <v>42003</v>
      </c>
      <c r="F11" s="483">
        <f t="shared" si="0"/>
        <v>60.31</v>
      </c>
      <c r="G11" s="481" t="s">
        <v>268</v>
      </c>
      <c r="H11" s="385">
        <v>150</v>
      </c>
    </row>
    <row r="12" spans="1:8" x14ac:dyDescent="0.25">
      <c r="A12" s="16"/>
      <c r="B12" s="2"/>
      <c r="C12" s="20">
        <v>5</v>
      </c>
      <c r="D12" s="634">
        <v>54.6</v>
      </c>
      <c r="E12" s="635">
        <v>42028</v>
      </c>
      <c r="F12" s="100">
        <f t="shared" si="0"/>
        <v>54.6</v>
      </c>
      <c r="G12" s="111" t="s">
        <v>567</v>
      </c>
      <c r="H12" s="101">
        <v>150</v>
      </c>
    </row>
    <row r="13" spans="1:8" x14ac:dyDescent="0.25">
      <c r="A13" s="154" t="s">
        <v>34</v>
      </c>
      <c r="B13" s="2"/>
      <c r="C13" s="20">
        <v>4</v>
      </c>
      <c r="D13" s="634">
        <v>44.62</v>
      </c>
      <c r="E13" s="635">
        <v>42031</v>
      </c>
      <c r="F13" s="100">
        <f t="shared" si="0"/>
        <v>44.62</v>
      </c>
      <c r="G13" s="111" t="s">
        <v>579</v>
      </c>
      <c r="H13" s="101">
        <v>150</v>
      </c>
    </row>
    <row r="14" spans="1:8" x14ac:dyDescent="0.25">
      <c r="A14" s="59"/>
      <c r="B14" s="2"/>
      <c r="C14" s="20">
        <v>10</v>
      </c>
      <c r="D14" s="634">
        <v>115.19</v>
      </c>
      <c r="E14" s="635">
        <v>42011</v>
      </c>
      <c r="F14" s="100">
        <f t="shared" si="0"/>
        <v>115.19</v>
      </c>
      <c r="G14" s="111" t="s">
        <v>463</v>
      </c>
      <c r="H14" s="101">
        <v>150</v>
      </c>
    </row>
    <row r="15" spans="1:8" x14ac:dyDescent="0.25">
      <c r="A15" s="59"/>
      <c r="B15" s="2"/>
      <c r="C15" s="20">
        <v>5</v>
      </c>
      <c r="D15" s="634">
        <v>58.49</v>
      </c>
      <c r="E15" s="635">
        <v>42009</v>
      </c>
      <c r="F15" s="100">
        <f t="shared" si="0"/>
        <v>58.49</v>
      </c>
      <c r="G15" s="111" t="s">
        <v>448</v>
      </c>
      <c r="H15" s="101">
        <v>150</v>
      </c>
    </row>
    <row r="16" spans="1:8" x14ac:dyDescent="0.25">
      <c r="A16" s="7"/>
      <c r="B16" s="2"/>
      <c r="C16" s="20"/>
      <c r="D16" s="634"/>
      <c r="E16" s="635"/>
      <c r="F16" s="100">
        <f t="shared" si="0"/>
        <v>0</v>
      </c>
      <c r="G16" s="111"/>
      <c r="H16" s="101"/>
    </row>
    <row r="17" spans="1:8" x14ac:dyDescent="0.25">
      <c r="A17" s="7"/>
      <c r="B17" s="2"/>
      <c r="C17" s="20"/>
      <c r="D17" s="634"/>
      <c r="E17" s="635"/>
      <c r="F17" s="100">
        <f t="shared" si="0"/>
        <v>0</v>
      </c>
      <c r="G17" s="111"/>
      <c r="H17" s="101"/>
    </row>
    <row r="18" spans="1:8" x14ac:dyDescent="0.25">
      <c r="A18" s="7"/>
      <c r="B18" s="2"/>
      <c r="C18" s="20"/>
      <c r="D18" s="634"/>
      <c r="E18" s="635"/>
      <c r="F18" s="100">
        <f t="shared" si="0"/>
        <v>0</v>
      </c>
      <c r="G18" s="111"/>
      <c r="H18" s="101"/>
    </row>
    <row r="19" spans="1:8" x14ac:dyDescent="0.25">
      <c r="A19" s="7"/>
      <c r="B19" s="2"/>
      <c r="C19" s="20"/>
      <c r="D19" s="634"/>
      <c r="E19" s="635"/>
      <c r="F19" s="100">
        <f t="shared" si="0"/>
        <v>0</v>
      </c>
      <c r="G19" s="111"/>
      <c r="H19" s="101"/>
    </row>
    <row r="20" spans="1:8" x14ac:dyDescent="0.25">
      <c r="A20" s="7"/>
      <c r="B20" s="2"/>
      <c r="C20" s="20"/>
      <c r="D20" s="634"/>
      <c r="E20" s="635"/>
      <c r="F20" s="100">
        <f t="shared" si="0"/>
        <v>0</v>
      </c>
      <c r="G20" s="111"/>
      <c r="H20" s="101"/>
    </row>
    <row r="21" spans="1:8" x14ac:dyDescent="0.25">
      <c r="A21" s="7"/>
      <c r="B21" s="2"/>
      <c r="C21" s="20"/>
      <c r="D21" s="634"/>
      <c r="E21" s="635"/>
      <c r="F21" s="100">
        <f t="shared" si="0"/>
        <v>0</v>
      </c>
      <c r="G21" s="111"/>
      <c r="H21" s="101"/>
    </row>
    <row r="22" spans="1:8" x14ac:dyDescent="0.25">
      <c r="A22" s="7"/>
      <c r="B22" s="2"/>
      <c r="C22" s="20"/>
      <c r="D22" s="634"/>
      <c r="E22" s="635"/>
      <c r="F22" s="100">
        <f t="shared" si="0"/>
        <v>0</v>
      </c>
      <c r="G22" s="111"/>
      <c r="H22" s="101"/>
    </row>
    <row r="23" spans="1:8" x14ac:dyDescent="0.25">
      <c r="A23" s="7"/>
      <c r="B23" s="2"/>
      <c r="C23" s="20"/>
      <c r="D23" s="634"/>
      <c r="E23" s="635"/>
      <c r="F23" s="100">
        <f t="shared" si="0"/>
        <v>0</v>
      </c>
      <c r="G23" s="111"/>
      <c r="H23" s="101"/>
    </row>
    <row r="24" spans="1:8" x14ac:dyDescent="0.25">
      <c r="A24" s="7"/>
      <c r="B24" s="2"/>
      <c r="C24" s="20"/>
      <c r="D24" s="100"/>
      <c r="E24" s="635"/>
      <c r="F24" s="100">
        <f t="shared" si="0"/>
        <v>0</v>
      </c>
      <c r="G24" s="111"/>
      <c r="H24" s="101"/>
    </row>
    <row r="25" spans="1:8" x14ac:dyDescent="0.25">
      <c r="A25" s="7"/>
      <c r="B25" s="2"/>
      <c r="C25" s="20"/>
      <c r="D25" s="100"/>
      <c r="E25" s="635"/>
      <c r="F25" s="100">
        <f t="shared" si="0"/>
        <v>0</v>
      </c>
      <c r="G25" s="111"/>
      <c r="H25" s="101"/>
    </row>
    <row r="26" spans="1:8" x14ac:dyDescent="0.25">
      <c r="A26" s="7"/>
      <c r="B26" s="2"/>
      <c r="C26" s="20"/>
      <c r="D26" s="100"/>
      <c r="E26" s="635"/>
      <c r="F26" s="100">
        <f t="shared" si="0"/>
        <v>0</v>
      </c>
      <c r="G26" s="111"/>
      <c r="H26" s="101"/>
    </row>
    <row r="27" spans="1:8" x14ac:dyDescent="0.25">
      <c r="A27" s="7"/>
      <c r="B27" s="2"/>
      <c r="C27" s="20"/>
      <c r="D27" s="483"/>
      <c r="E27" s="487"/>
      <c r="F27" s="483">
        <f t="shared" si="0"/>
        <v>0</v>
      </c>
      <c r="G27" s="481"/>
      <c r="H27" s="385"/>
    </row>
    <row r="28" spans="1:8" x14ac:dyDescent="0.25">
      <c r="A28" s="7"/>
      <c r="B28" s="2"/>
      <c r="C28" s="20"/>
      <c r="D28" s="483"/>
      <c r="E28" s="487"/>
      <c r="F28" s="483">
        <f t="shared" si="0"/>
        <v>0</v>
      </c>
      <c r="G28" s="481"/>
      <c r="H28" s="385"/>
    </row>
    <row r="29" spans="1:8" x14ac:dyDescent="0.25">
      <c r="A29" s="7"/>
      <c r="B29" s="2"/>
      <c r="C29" s="20"/>
      <c r="D29" s="483"/>
      <c r="E29" s="487"/>
      <c r="F29" s="483">
        <f t="shared" si="0"/>
        <v>0</v>
      </c>
      <c r="G29" s="481"/>
      <c r="H29" s="385"/>
    </row>
    <row r="30" spans="1:8" x14ac:dyDescent="0.25">
      <c r="A30" s="7"/>
      <c r="B30" s="2"/>
      <c r="C30" s="20"/>
      <c r="D30" s="483"/>
      <c r="E30" s="487"/>
      <c r="F30" s="483">
        <f t="shared" si="0"/>
        <v>0</v>
      </c>
      <c r="G30" s="481"/>
      <c r="H30" s="385"/>
    </row>
    <row r="31" spans="1:8" x14ac:dyDescent="0.25">
      <c r="A31" s="7"/>
      <c r="B31" s="2"/>
      <c r="C31" s="20"/>
      <c r="D31" s="483"/>
      <c r="E31" s="487"/>
      <c r="F31" s="483">
        <f t="shared" si="0"/>
        <v>0</v>
      </c>
      <c r="G31" s="481"/>
      <c r="H31" s="385"/>
    </row>
    <row r="32" spans="1:8" ht="15.75" thickBot="1" x14ac:dyDescent="0.3">
      <c r="A32" s="7"/>
      <c r="B32" s="4"/>
      <c r="C32" s="48"/>
      <c r="D32" s="485">
        <v>0</v>
      </c>
      <c r="E32" s="575"/>
      <c r="F32" s="485"/>
      <c r="G32" s="482"/>
      <c r="H32" s="576"/>
    </row>
    <row r="33" spans="1:8" ht="15.75" thickTop="1" x14ac:dyDescent="0.25">
      <c r="A33" s="7"/>
      <c r="B33" s="7"/>
      <c r="C33" s="20">
        <f>SUM(C8:C31)</f>
        <v>44</v>
      </c>
      <c r="D33" s="8">
        <f>SUM(D8:D32)</f>
        <v>504.22</v>
      </c>
      <c r="E33" s="40"/>
      <c r="F33" s="8">
        <f>SUM(F8:F32)</f>
        <v>504.22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</row>
    <row r="36" spans="1:8" x14ac:dyDescent="0.25">
      <c r="A36" s="7"/>
      <c r="B36" s="7"/>
      <c r="C36" s="712" t="s">
        <v>19</v>
      </c>
      <c r="D36" s="713"/>
      <c r="E36" s="51">
        <f>E4+E5-F33</f>
        <v>0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20" activePane="bottomLeft" state="frozen"/>
      <selection pane="bottomLeft" activeCell="H10" sqref="H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01" t="s">
        <v>298</v>
      </c>
      <c r="B1" s="701"/>
      <c r="C1" s="701"/>
      <c r="D1" s="701"/>
      <c r="E1" s="701"/>
      <c r="F1" s="701"/>
      <c r="G1" s="701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8" t="s">
        <v>165</v>
      </c>
      <c r="D4" s="138">
        <v>36.33</v>
      </c>
      <c r="E4" s="6"/>
      <c r="F4" s="374"/>
      <c r="G4" s="564"/>
      <c r="H4" s="16"/>
    </row>
    <row r="5" spans="1:9" x14ac:dyDescent="0.25">
      <c r="A5" s="714" t="s">
        <v>163</v>
      </c>
      <c r="B5" s="131" t="s">
        <v>164</v>
      </c>
      <c r="C5" s="24" t="s">
        <v>166</v>
      </c>
      <c r="D5" s="502">
        <v>41975</v>
      </c>
      <c r="E5" s="376">
        <v>8935.02</v>
      </c>
      <c r="F5" s="294">
        <v>375</v>
      </c>
      <c r="G5" s="221">
        <f>F33</f>
        <v>8074.51</v>
      </c>
      <c r="H5" s="10">
        <f>E5-G5+E6+E4</f>
        <v>860.51000000000022</v>
      </c>
    </row>
    <row r="6" spans="1:9" ht="15.75" thickBot="1" x14ac:dyDescent="0.3">
      <c r="A6" s="714"/>
      <c r="B6" s="131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480">
        <v>234.35</v>
      </c>
      <c r="E8" s="487">
        <v>41981</v>
      </c>
      <c r="F8" s="483">
        <f t="shared" ref="F8:F31" si="0">D8</f>
        <v>234.35</v>
      </c>
      <c r="G8" s="481" t="s">
        <v>191</v>
      </c>
      <c r="H8" s="385">
        <v>46</v>
      </c>
      <c r="I8" s="571"/>
    </row>
    <row r="9" spans="1:9" x14ac:dyDescent="0.25">
      <c r="B9" s="2"/>
      <c r="C9" s="20">
        <v>10</v>
      </c>
      <c r="D9" s="480">
        <v>236.94</v>
      </c>
      <c r="E9" s="487">
        <v>41981</v>
      </c>
      <c r="F9" s="483">
        <f t="shared" si="0"/>
        <v>236.94</v>
      </c>
      <c r="G9" s="481" t="s">
        <v>193</v>
      </c>
      <c r="H9" s="385">
        <v>46</v>
      </c>
      <c r="I9" s="571"/>
    </row>
    <row r="10" spans="1:9" x14ac:dyDescent="0.25">
      <c r="A10" s="92" t="s">
        <v>33</v>
      </c>
      <c r="B10" s="2"/>
      <c r="C10" s="20"/>
      <c r="D10" s="480"/>
      <c r="E10" s="487"/>
      <c r="F10" s="483">
        <f t="shared" si="0"/>
        <v>0</v>
      </c>
      <c r="G10" s="481" t="s">
        <v>194</v>
      </c>
      <c r="H10" s="385">
        <v>50</v>
      </c>
      <c r="I10" s="571"/>
    </row>
    <row r="11" spans="1:9" x14ac:dyDescent="0.25">
      <c r="A11" s="178"/>
      <c r="B11" s="2"/>
      <c r="C11" s="331">
        <v>4</v>
      </c>
      <c r="D11" s="480">
        <v>95.27</v>
      </c>
      <c r="E11" s="487">
        <v>41982</v>
      </c>
      <c r="F11" s="483">
        <f t="shared" si="0"/>
        <v>95.27</v>
      </c>
      <c r="G11" s="481" t="s">
        <v>195</v>
      </c>
      <c r="H11" s="385">
        <v>46</v>
      </c>
      <c r="I11" s="571"/>
    </row>
    <row r="12" spans="1:9" x14ac:dyDescent="0.25">
      <c r="A12" s="16"/>
      <c r="B12" s="2"/>
      <c r="C12" s="20">
        <v>8</v>
      </c>
      <c r="D12" s="480">
        <v>192.04</v>
      </c>
      <c r="E12" s="487">
        <v>41989</v>
      </c>
      <c r="F12" s="483">
        <f t="shared" si="0"/>
        <v>192.04</v>
      </c>
      <c r="G12" s="481" t="s">
        <v>214</v>
      </c>
      <c r="H12" s="385">
        <v>46</v>
      </c>
    </row>
    <row r="13" spans="1:9" x14ac:dyDescent="0.25">
      <c r="A13" s="154" t="s">
        <v>34</v>
      </c>
      <c r="B13" s="2"/>
      <c r="C13" s="20">
        <v>2</v>
      </c>
      <c r="D13" s="480">
        <v>46.23</v>
      </c>
      <c r="E13" s="487">
        <v>41989</v>
      </c>
      <c r="F13" s="483">
        <f t="shared" si="0"/>
        <v>46.23</v>
      </c>
      <c r="G13" s="481" t="s">
        <v>215</v>
      </c>
      <c r="H13" s="385">
        <v>46</v>
      </c>
    </row>
    <row r="14" spans="1:9" x14ac:dyDescent="0.25">
      <c r="A14" s="59"/>
      <c r="B14" s="2"/>
      <c r="C14" s="20">
        <v>50</v>
      </c>
      <c r="D14" s="480">
        <v>1218.3</v>
      </c>
      <c r="E14" s="487">
        <v>41989</v>
      </c>
      <c r="F14" s="483">
        <f t="shared" si="0"/>
        <v>1218.3</v>
      </c>
      <c r="G14" s="481" t="s">
        <v>216</v>
      </c>
      <c r="H14" s="385">
        <v>37.5</v>
      </c>
    </row>
    <row r="15" spans="1:9" x14ac:dyDescent="0.25">
      <c r="A15" s="59"/>
      <c r="B15" s="2"/>
      <c r="C15" s="20">
        <v>20</v>
      </c>
      <c r="D15" s="480">
        <v>476.16</v>
      </c>
      <c r="E15" s="487">
        <v>41990</v>
      </c>
      <c r="F15" s="483">
        <f t="shared" si="0"/>
        <v>476.16</v>
      </c>
      <c r="G15" s="481" t="s">
        <v>219</v>
      </c>
      <c r="H15" s="385">
        <v>46</v>
      </c>
    </row>
    <row r="16" spans="1:9" x14ac:dyDescent="0.25">
      <c r="A16" s="7"/>
      <c r="B16" s="2"/>
      <c r="C16" s="20">
        <v>1</v>
      </c>
      <c r="D16" s="480">
        <v>23.84</v>
      </c>
      <c r="E16" s="487">
        <v>41991</v>
      </c>
      <c r="F16" s="483">
        <f t="shared" si="0"/>
        <v>23.84</v>
      </c>
      <c r="G16" s="481" t="s">
        <v>220</v>
      </c>
      <c r="H16" s="385">
        <v>46</v>
      </c>
    </row>
    <row r="17" spans="1:8" x14ac:dyDescent="0.25">
      <c r="A17" s="7"/>
      <c r="B17" s="2"/>
      <c r="C17" s="20">
        <v>40</v>
      </c>
      <c r="D17" s="480">
        <v>972.24</v>
      </c>
      <c r="E17" s="487">
        <v>41991</v>
      </c>
      <c r="F17" s="483">
        <f t="shared" si="0"/>
        <v>972.24</v>
      </c>
      <c r="G17" s="481" t="s">
        <v>224</v>
      </c>
      <c r="H17" s="385">
        <v>46</v>
      </c>
    </row>
    <row r="18" spans="1:8" x14ac:dyDescent="0.25">
      <c r="A18" s="7"/>
      <c r="B18" s="2"/>
      <c r="C18" s="20">
        <v>5</v>
      </c>
      <c r="D18" s="480">
        <v>116.81</v>
      </c>
      <c r="E18" s="487">
        <v>41992</v>
      </c>
      <c r="F18" s="483">
        <f t="shared" si="0"/>
        <v>116.81</v>
      </c>
      <c r="G18" s="481" t="s">
        <v>227</v>
      </c>
      <c r="H18" s="385">
        <v>46</v>
      </c>
    </row>
    <row r="19" spans="1:8" x14ac:dyDescent="0.25">
      <c r="A19" s="7"/>
      <c r="B19" s="2"/>
      <c r="C19" s="20">
        <v>40</v>
      </c>
      <c r="D19" s="480">
        <v>942.18</v>
      </c>
      <c r="E19" s="487">
        <v>41992</v>
      </c>
      <c r="F19" s="483">
        <f t="shared" si="0"/>
        <v>942.18</v>
      </c>
      <c r="G19" s="481" t="s">
        <v>229</v>
      </c>
      <c r="H19" s="385">
        <v>46</v>
      </c>
    </row>
    <row r="20" spans="1:8" x14ac:dyDescent="0.25">
      <c r="A20" s="7"/>
      <c r="B20" s="2"/>
      <c r="C20" s="20">
        <v>30</v>
      </c>
      <c r="D20" s="480">
        <v>701.35</v>
      </c>
      <c r="E20" s="487">
        <v>41993</v>
      </c>
      <c r="F20" s="483">
        <f t="shared" si="0"/>
        <v>701.35</v>
      </c>
      <c r="G20" s="481" t="s">
        <v>233</v>
      </c>
      <c r="H20" s="385">
        <v>37.5</v>
      </c>
    </row>
    <row r="21" spans="1:8" x14ac:dyDescent="0.25">
      <c r="A21" s="7"/>
      <c r="B21" s="2"/>
      <c r="C21" s="20">
        <v>35</v>
      </c>
      <c r="D21" s="480">
        <v>824.88</v>
      </c>
      <c r="E21" s="487">
        <v>41993</v>
      </c>
      <c r="F21" s="483">
        <f t="shared" si="0"/>
        <v>824.88</v>
      </c>
      <c r="G21" s="481" t="s">
        <v>247</v>
      </c>
      <c r="H21" s="385">
        <v>46</v>
      </c>
    </row>
    <row r="22" spans="1:8" x14ac:dyDescent="0.25">
      <c r="A22" s="7"/>
      <c r="B22" s="2"/>
      <c r="C22" s="20">
        <v>35</v>
      </c>
      <c r="D22" s="480">
        <v>819.72</v>
      </c>
      <c r="E22" s="487">
        <v>41994</v>
      </c>
      <c r="F22" s="483">
        <f t="shared" si="0"/>
        <v>819.72</v>
      </c>
      <c r="G22" s="481" t="s">
        <v>248</v>
      </c>
      <c r="H22" s="385">
        <v>37.5</v>
      </c>
    </row>
    <row r="23" spans="1:8" x14ac:dyDescent="0.25">
      <c r="A23" s="7"/>
      <c r="B23" s="2"/>
      <c r="C23" s="20">
        <v>20</v>
      </c>
      <c r="D23" s="480">
        <v>470.61</v>
      </c>
      <c r="E23" s="487">
        <v>41997</v>
      </c>
      <c r="F23" s="483">
        <f t="shared" si="0"/>
        <v>470.61</v>
      </c>
      <c r="G23" s="481" t="s">
        <v>245</v>
      </c>
      <c r="H23" s="385">
        <v>37.5</v>
      </c>
    </row>
    <row r="24" spans="1:8" x14ac:dyDescent="0.25">
      <c r="A24" s="7"/>
      <c r="B24" s="2"/>
      <c r="C24" s="20">
        <v>30</v>
      </c>
      <c r="D24" s="483">
        <v>703.59</v>
      </c>
      <c r="E24" s="487">
        <v>41997</v>
      </c>
      <c r="F24" s="483">
        <f t="shared" si="0"/>
        <v>703.59</v>
      </c>
      <c r="G24" s="481" t="s">
        <v>249</v>
      </c>
      <c r="H24" s="385">
        <v>37.5</v>
      </c>
    </row>
    <row r="25" spans="1:8" x14ac:dyDescent="0.25">
      <c r="A25" s="7"/>
      <c r="B25" s="2"/>
      <c r="C25" s="20"/>
      <c r="D25" s="483"/>
      <c r="E25" s="487"/>
      <c r="F25" s="483">
        <f t="shared" si="0"/>
        <v>0</v>
      </c>
      <c r="G25" s="481"/>
      <c r="H25" s="385"/>
    </row>
    <row r="26" spans="1:8" x14ac:dyDescent="0.25">
      <c r="A26" s="7"/>
      <c r="B26" s="2"/>
      <c r="C26" s="20"/>
      <c r="D26" s="483"/>
      <c r="E26" s="487"/>
      <c r="F26" s="483">
        <f t="shared" si="0"/>
        <v>0</v>
      </c>
      <c r="G26" s="481"/>
      <c r="H26" s="385"/>
    </row>
    <row r="27" spans="1:8" x14ac:dyDescent="0.25">
      <c r="A27" s="7"/>
      <c r="B27" s="2"/>
      <c r="C27" s="20"/>
      <c r="D27" s="483"/>
      <c r="E27" s="487"/>
      <c r="F27" s="483">
        <f t="shared" si="0"/>
        <v>0</v>
      </c>
      <c r="G27" s="481"/>
      <c r="H27" s="385"/>
    </row>
    <row r="28" spans="1:8" x14ac:dyDescent="0.25">
      <c r="A28" s="7"/>
      <c r="B28" s="2"/>
      <c r="C28" s="20"/>
      <c r="D28" s="483"/>
      <c r="E28" s="487"/>
      <c r="F28" s="483">
        <f t="shared" si="0"/>
        <v>0</v>
      </c>
      <c r="G28" s="481"/>
      <c r="H28" s="385"/>
    </row>
    <row r="29" spans="1:8" x14ac:dyDescent="0.25">
      <c r="A29" s="7"/>
      <c r="B29" s="2"/>
      <c r="C29" s="20"/>
      <c r="D29" s="483"/>
      <c r="E29" s="487"/>
      <c r="F29" s="483">
        <f t="shared" si="0"/>
        <v>0</v>
      </c>
      <c r="G29" s="481"/>
      <c r="H29" s="385"/>
    </row>
    <row r="30" spans="1:8" x14ac:dyDescent="0.25">
      <c r="A30" s="7"/>
      <c r="B30" s="2"/>
      <c r="C30" s="20"/>
      <c r="D30" s="483"/>
      <c r="E30" s="487"/>
      <c r="F30" s="483">
        <f t="shared" si="0"/>
        <v>0</v>
      </c>
      <c r="G30" s="481"/>
      <c r="H30" s="385"/>
    </row>
    <row r="31" spans="1:8" x14ac:dyDescent="0.25">
      <c r="A31" s="7"/>
      <c r="B31" s="2"/>
      <c r="C31" s="20"/>
      <c r="D31" s="483"/>
      <c r="E31" s="487"/>
      <c r="F31" s="483">
        <f t="shared" si="0"/>
        <v>0</v>
      </c>
      <c r="G31" s="481"/>
      <c r="H31" s="385"/>
    </row>
    <row r="32" spans="1:8" ht="15.75" thickBot="1" x14ac:dyDescent="0.3">
      <c r="A32" s="7"/>
      <c r="B32" s="4"/>
      <c r="C32" s="48"/>
      <c r="D32" s="485">
        <v>0</v>
      </c>
      <c r="E32" s="575"/>
      <c r="F32" s="485"/>
      <c r="G32" s="482"/>
      <c r="H32" s="576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12" t="s">
        <v>19</v>
      </c>
      <c r="D36" s="713"/>
      <c r="E36" s="51">
        <f>E4+E5-F33</f>
        <v>860.51000000000022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R1" workbookViewId="0">
      <pane xSplit="1" ySplit="3" topLeftCell="KD4" activePane="bottomRight" state="frozen"/>
      <selection activeCell="R1" sqref="R1"/>
      <selection pane="topRight" activeCell="S1" sqref="S1"/>
      <selection pane="bottomLeft" activeCell="R4" sqref="R4"/>
      <selection pane="bottomRight" activeCell="KH9" sqref="KH9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67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8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64"/>
      <c r="F1" s="85"/>
      <c r="G1" s="84"/>
      <c r="H1" s="84"/>
      <c r="I1" s="84"/>
      <c r="K1" s="698" t="s">
        <v>288</v>
      </c>
      <c r="L1" s="698"/>
      <c r="M1" s="698"/>
      <c r="N1" s="698"/>
      <c r="O1" s="698"/>
      <c r="P1" s="698"/>
      <c r="Q1" s="698"/>
      <c r="R1" s="14">
        <f>I1+1</f>
        <v>1</v>
      </c>
      <c r="T1" s="693" t="s">
        <v>289</v>
      </c>
      <c r="U1" s="693"/>
      <c r="V1" s="693"/>
      <c r="W1" s="693"/>
      <c r="X1" s="693"/>
      <c r="Y1" s="693"/>
      <c r="Z1" s="693"/>
      <c r="AA1" s="14">
        <f>R1+1</f>
        <v>2</v>
      </c>
      <c r="AC1" s="693" t="str">
        <f>T1</f>
        <v>ENTRADAS DEL MES DE ENERO 2015</v>
      </c>
      <c r="AD1" s="693"/>
      <c r="AE1" s="693"/>
      <c r="AF1" s="693"/>
      <c r="AG1" s="693"/>
      <c r="AH1" s="693"/>
      <c r="AI1" s="693"/>
      <c r="AJ1" s="14">
        <f>AA1+1</f>
        <v>3</v>
      </c>
      <c r="AL1" s="693" t="str">
        <f>AC1</f>
        <v>ENTRADAS DEL MES DE ENERO 2015</v>
      </c>
      <c r="AM1" s="693"/>
      <c r="AN1" s="693"/>
      <c r="AO1" s="693"/>
      <c r="AP1" s="693"/>
      <c r="AQ1" s="693"/>
      <c r="AR1" s="693"/>
      <c r="AS1" s="14">
        <f>AJ1+1</f>
        <v>4</v>
      </c>
      <c r="AU1" s="693" t="str">
        <f>AL1</f>
        <v>ENTRADAS DEL MES DE ENERO 2015</v>
      </c>
      <c r="AV1" s="693"/>
      <c r="AW1" s="693"/>
      <c r="AX1" s="693"/>
      <c r="AY1" s="693"/>
      <c r="AZ1" s="693"/>
      <c r="BA1" s="693"/>
      <c r="BB1" s="14">
        <f>AS1+1</f>
        <v>5</v>
      </c>
      <c r="BD1" s="693" t="str">
        <f>AU1</f>
        <v>ENTRADAS DEL MES DE ENERO 2015</v>
      </c>
      <c r="BE1" s="693"/>
      <c r="BF1" s="693"/>
      <c r="BG1" s="693"/>
      <c r="BH1" s="693"/>
      <c r="BI1" s="693"/>
      <c r="BJ1" s="693"/>
      <c r="BK1" s="14">
        <f>BB1+1</f>
        <v>6</v>
      </c>
      <c r="BM1" s="693" t="str">
        <f>BD1</f>
        <v>ENTRADAS DEL MES DE ENERO 2015</v>
      </c>
      <c r="BN1" s="693"/>
      <c r="BO1" s="693"/>
      <c r="BP1" s="693"/>
      <c r="BQ1" s="693"/>
      <c r="BR1" s="693"/>
      <c r="BS1" s="693"/>
      <c r="BT1" s="14">
        <f>BK1+1</f>
        <v>7</v>
      </c>
      <c r="BV1" s="693" t="str">
        <f>BM1</f>
        <v>ENTRADAS DEL MES DE ENERO 2015</v>
      </c>
      <c r="BW1" s="693"/>
      <c r="BX1" s="693"/>
      <c r="BY1" s="693"/>
      <c r="BZ1" s="693"/>
      <c r="CA1" s="693"/>
      <c r="CB1" s="693"/>
      <c r="CC1" s="14">
        <f>BT1+1</f>
        <v>8</v>
      </c>
      <c r="CE1" s="693" t="str">
        <f>BV1</f>
        <v>ENTRADAS DEL MES DE ENERO 2015</v>
      </c>
      <c r="CF1" s="693"/>
      <c r="CG1" s="693"/>
      <c r="CH1" s="693"/>
      <c r="CI1" s="693"/>
      <c r="CJ1" s="693"/>
      <c r="CK1" s="693"/>
      <c r="CL1" s="14">
        <f>CC1+1</f>
        <v>9</v>
      </c>
      <c r="CN1" s="693" t="str">
        <f>CE1</f>
        <v>ENTRADAS DEL MES DE ENERO 2015</v>
      </c>
      <c r="CO1" s="693"/>
      <c r="CP1" s="693"/>
      <c r="CQ1" s="693"/>
      <c r="CR1" s="693"/>
      <c r="CS1" s="693"/>
      <c r="CT1" s="693"/>
      <c r="CU1" s="14">
        <f>CL1+1</f>
        <v>10</v>
      </c>
      <c r="CW1" s="693" t="str">
        <f>CN1</f>
        <v>ENTRADAS DEL MES DE ENERO 2015</v>
      </c>
      <c r="CX1" s="693"/>
      <c r="CY1" s="693"/>
      <c r="CZ1" s="693"/>
      <c r="DA1" s="693"/>
      <c r="DB1" s="693"/>
      <c r="DC1" s="693"/>
      <c r="DD1" s="14">
        <f>CU1+1</f>
        <v>11</v>
      </c>
      <c r="DF1" s="693" t="str">
        <f>CW1</f>
        <v>ENTRADAS DEL MES DE ENERO 2015</v>
      </c>
      <c r="DG1" s="693"/>
      <c r="DH1" s="693"/>
      <c r="DI1" s="693"/>
      <c r="DJ1" s="693"/>
      <c r="DK1" s="693"/>
      <c r="DL1" s="693"/>
      <c r="DM1" s="14">
        <f>DD1+1</f>
        <v>12</v>
      </c>
      <c r="DO1" s="693" t="str">
        <f>DF1</f>
        <v>ENTRADAS DEL MES DE ENERO 2015</v>
      </c>
      <c r="DP1" s="693"/>
      <c r="DQ1" s="693"/>
      <c r="DR1" s="693"/>
      <c r="DS1" s="693"/>
      <c r="DT1" s="693"/>
      <c r="DU1" s="693"/>
      <c r="DV1" s="14">
        <f>DM1+1</f>
        <v>13</v>
      </c>
      <c r="DX1" s="693" t="str">
        <f>DO1</f>
        <v>ENTRADAS DEL MES DE ENERO 2015</v>
      </c>
      <c r="DY1" s="693"/>
      <c r="DZ1" s="693"/>
      <c r="EA1" s="693"/>
      <c r="EB1" s="693"/>
      <c r="EC1" s="693"/>
      <c r="ED1" s="693"/>
      <c r="EE1" s="14">
        <f>DV1+1</f>
        <v>14</v>
      </c>
      <c r="EG1" s="693" t="str">
        <f>DX1</f>
        <v>ENTRADAS DEL MES DE ENERO 2015</v>
      </c>
      <c r="EH1" s="693"/>
      <c r="EI1" s="693"/>
      <c r="EJ1" s="693"/>
      <c r="EK1" s="693"/>
      <c r="EL1" s="693"/>
      <c r="EM1" s="693"/>
      <c r="EN1" s="14">
        <f>EE1+1</f>
        <v>15</v>
      </c>
      <c r="EP1" s="693" t="str">
        <f>EG1</f>
        <v>ENTRADAS DEL MES DE ENERO 2015</v>
      </c>
      <c r="EQ1" s="693"/>
      <c r="ER1" s="693"/>
      <c r="ES1" s="693"/>
      <c r="ET1" s="693"/>
      <c r="EU1" s="693"/>
      <c r="EV1" s="693"/>
      <c r="EW1" s="14">
        <f>EN1+1</f>
        <v>16</v>
      </c>
      <c r="EY1" s="693" t="str">
        <f>EP1</f>
        <v>ENTRADAS DEL MES DE ENERO 2015</v>
      </c>
      <c r="EZ1" s="693"/>
      <c r="FA1" s="693"/>
      <c r="FB1" s="693"/>
      <c r="FC1" s="693"/>
      <c r="FD1" s="693"/>
      <c r="FE1" s="693"/>
      <c r="FF1" s="14">
        <f>EW1+1</f>
        <v>17</v>
      </c>
      <c r="FH1" s="693" t="str">
        <f>EY1</f>
        <v>ENTRADAS DEL MES DE ENERO 2015</v>
      </c>
      <c r="FI1" s="693"/>
      <c r="FJ1" s="693"/>
      <c r="FK1" s="693"/>
      <c r="FL1" s="693"/>
      <c r="FM1" s="693"/>
      <c r="FN1" s="693"/>
      <c r="FO1" s="14">
        <f>FF1+1</f>
        <v>18</v>
      </c>
      <c r="FP1" t="s">
        <v>38</v>
      </c>
      <c r="FQ1" s="693" t="str">
        <f>FH1</f>
        <v>ENTRADAS DEL MES DE ENERO 2015</v>
      </c>
      <c r="FR1" s="693"/>
      <c r="FS1" s="693"/>
      <c r="FT1" s="693"/>
      <c r="FU1" s="693"/>
      <c r="FV1" s="693"/>
      <c r="FW1" s="693"/>
      <c r="FX1" s="14">
        <f>FO1+1</f>
        <v>19</v>
      </c>
      <c r="FZ1" s="693" t="str">
        <f>FQ1</f>
        <v>ENTRADAS DEL MES DE ENERO 2015</v>
      </c>
      <c r="GA1" s="693"/>
      <c r="GB1" s="693"/>
      <c r="GC1" s="693"/>
      <c r="GD1" s="693"/>
      <c r="GE1" s="693"/>
      <c r="GF1" s="693"/>
      <c r="GG1" s="14">
        <f>FX1+1</f>
        <v>20</v>
      </c>
      <c r="GI1" s="693" t="str">
        <f>FZ1</f>
        <v>ENTRADAS DEL MES DE ENERO 2015</v>
      </c>
      <c r="GJ1" s="693"/>
      <c r="GK1" s="693"/>
      <c r="GL1" s="693"/>
      <c r="GM1" s="693"/>
      <c r="GN1" s="693"/>
      <c r="GO1" s="693"/>
      <c r="GP1" s="14">
        <f>GG1+1</f>
        <v>21</v>
      </c>
      <c r="GR1" s="693" t="str">
        <f>GI1</f>
        <v>ENTRADAS DEL MES DE ENERO 2015</v>
      </c>
      <c r="GS1" s="693"/>
      <c r="GT1" s="693"/>
      <c r="GU1" s="693"/>
      <c r="GV1" s="693"/>
      <c r="GW1" s="693"/>
      <c r="GX1" s="693"/>
      <c r="GY1" s="14">
        <f>GP1+1</f>
        <v>22</v>
      </c>
      <c r="HA1" s="693" t="str">
        <f>GR1</f>
        <v>ENTRADAS DEL MES DE ENERO 2015</v>
      </c>
      <c r="HB1" s="693"/>
      <c r="HC1" s="693"/>
      <c r="HD1" s="693"/>
      <c r="HE1" s="693"/>
      <c r="HF1" s="693"/>
      <c r="HG1" s="693"/>
      <c r="HH1" s="14">
        <f>GY1+1</f>
        <v>23</v>
      </c>
      <c r="HJ1" s="693" t="str">
        <f>HA1</f>
        <v>ENTRADAS DEL MES DE ENERO 2015</v>
      </c>
      <c r="HK1" s="693"/>
      <c r="HL1" s="693"/>
      <c r="HM1" s="693"/>
      <c r="HN1" s="693"/>
      <c r="HO1" s="693"/>
      <c r="HP1" s="693"/>
      <c r="HQ1" s="14">
        <f>HH1+1</f>
        <v>24</v>
      </c>
      <c r="HS1" s="693" t="str">
        <f>HJ1</f>
        <v>ENTRADAS DEL MES DE ENERO 2015</v>
      </c>
      <c r="HT1" s="693"/>
      <c r="HU1" s="693"/>
      <c r="HV1" s="693"/>
      <c r="HW1" s="693"/>
      <c r="HX1" s="693"/>
      <c r="HY1" s="693"/>
      <c r="HZ1" s="14">
        <f>HQ1+1</f>
        <v>25</v>
      </c>
      <c r="IB1" s="693" t="str">
        <f>HS1</f>
        <v>ENTRADAS DEL MES DE ENERO 2015</v>
      </c>
      <c r="IC1" s="693"/>
      <c r="ID1" s="693"/>
      <c r="IE1" s="693"/>
      <c r="IF1" s="693"/>
      <c r="IG1" s="693"/>
      <c r="IH1" s="693"/>
      <c r="II1" s="14">
        <f>HZ1+1</f>
        <v>26</v>
      </c>
      <c r="IK1" s="693" t="str">
        <f>IB1</f>
        <v>ENTRADAS DEL MES DE ENERO 2015</v>
      </c>
      <c r="IL1" s="693"/>
      <c r="IM1" s="693"/>
      <c r="IN1" s="693"/>
      <c r="IO1" s="693"/>
      <c r="IP1" s="693"/>
      <c r="IQ1" s="693"/>
      <c r="IR1" s="14">
        <f>II1+1</f>
        <v>27</v>
      </c>
      <c r="IT1" s="693" t="str">
        <f>IK1</f>
        <v>ENTRADAS DEL MES DE ENERO 2015</v>
      </c>
      <c r="IU1" s="693"/>
      <c r="IV1" s="693"/>
      <c r="IW1" s="693"/>
      <c r="IX1" s="693"/>
      <c r="IY1" s="693"/>
      <c r="IZ1" s="693"/>
      <c r="JA1" s="14">
        <f>IR1+1</f>
        <v>28</v>
      </c>
      <c r="JC1" s="693" t="str">
        <f>IT1</f>
        <v>ENTRADAS DEL MES DE ENERO 2015</v>
      </c>
      <c r="JD1" s="693"/>
      <c r="JE1" s="693"/>
      <c r="JF1" s="693"/>
      <c r="JG1" s="693"/>
      <c r="JH1" s="693"/>
      <c r="JI1" s="693"/>
      <c r="JJ1" s="14">
        <f>JA1+1</f>
        <v>29</v>
      </c>
      <c r="JL1" s="693" t="str">
        <f>JC1</f>
        <v>ENTRADAS DEL MES DE ENERO 2015</v>
      </c>
      <c r="JM1" s="693"/>
      <c r="JN1" s="693"/>
      <c r="JO1" s="693"/>
      <c r="JP1" s="693"/>
      <c r="JQ1" s="693"/>
      <c r="JR1" s="693"/>
      <c r="JS1" s="14">
        <f>JJ1+1</f>
        <v>30</v>
      </c>
      <c r="JU1" s="693" t="str">
        <f>JL1</f>
        <v>ENTRADAS DEL MES DE ENERO 2015</v>
      </c>
      <c r="JV1" s="693"/>
      <c r="JW1" s="693"/>
      <c r="JX1" s="693"/>
      <c r="JY1" s="693"/>
      <c r="JZ1" s="693"/>
      <c r="KA1" s="693"/>
      <c r="KB1" s="14">
        <f>JS1+1</f>
        <v>31</v>
      </c>
      <c r="KD1" s="693" t="str">
        <f>JU1</f>
        <v>ENTRADAS DEL MES DE ENERO 2015</v>
      </c>
      <c r="KE1" s="693"/>
      <c r="KF1" s="693"/>
      <c r="KG1" s="693"/>
      <c r="KH1" s="693"/>
      <c r="KI1" s="693"/>
      <c r="KJ1" s="693"/>
      <c r="KK1" s="14">
        <f>KB1+1</f>
        <v>32</v>
      </c>
      <c r="KM1" s="693" t="str">
        <f>KD1</f>
        <v>ENTRADAS DEL MES DE ENERO 2015</v>
      </c>
      <c r="KN1" s="693"/>
      <c r="KO1" s="693"/>
      <c r="KP1" s="693"/>
      <c r="KQ1" s="693"/>
      <c r="KR1" s="693"/>
      <c r="KS1" s="693"/>
      <c r="KT1" s="14">
        <f>KK1+1</f>
        <v>33</v>
      </c>
      <c r="KV1" s="693" t="str">
        <f>KM1</f>
        <v>ENTRADAS DEL MES DE ENERO 2015</v>
      </c>
      <c r="KW1" s="693"/>
      <c r="KX1" s="693"/>
      <c r="KY1" s="693"/>
      <c r="KZ1" s="693"/>
      <c r="LA1" s="693"/>
      <c r="LB1" s="693"/>
      <c r="LC1" s="14">
        <f>KT1+1</f>
        <v>34</v>
      </c>
      <c r="LE1" s="693" t="str">
        <f>KV1</f>
        <v>ENTRADAS DEL MES DE ENERO 2015</v>
      </c>
      <c r="LF1" s="693"/>
      <c r="LG1" s="693"/>
      <c r="LH1" s="693"/>
      <c r="LI1" s="693"/>
      <c r="LJ1" s="693"/>
      <c r="LK1" s="693"/>
      <c r="LL1" s="14">
        <f>LC1+1</f>
        <v>35</v>
      </c>
      <c r="LN1" s="693" t="str">
        <f>LE1</f>
        <v>ENTRADAS DEL MES DE ENERO 2015</v>
      </c>
      <c r="LO1" s="693"/>
      <c r="LP1" s="693"/>
      <c r="LQ1" s="693"/>
      <c r="LR1" s="693"/>
      <c r="LS1" s="693"/>
      <c r="LT1" s="693"/>
      <c r="LU1" s="14">
        <f>LL1+1</f>
        <v>36</v>
      </c>
      <c r="LW1" s="693" t="str">
        <f>LN1</f>
        <v>ENTRADAS DEL MES DE ENERO 2015</v>
      </c>
      <c r="LX1" s="693"/>
      <c r="LY1" s="693"/>
      <c r="LZ1" s="693"/>
      <c r="MA1" s="693"/>
      <c r="MB1" s="693"/>
      <c r="MC1" s="693"/>
      <c r="MD1" s="14">
        <f>LU1+1</f>
        <v>37</v>
      </c>
      <c r="MF1" s="693" t="str">
        <f>LW1</f>
        <v>ENTRADAS DEL MES DE ENERO 2015</v>
      </c>
      <c r="MG1" s="693"/>
      <c r="MH1" s="693"/>
      <c r="MI1" s="693"/>
      <c r="MJ1" s="693"/>
      <c r="MK1" s="693"/>
      <c r="ML1" s="693"/>
      <c r="MM1" s="14">
        <f>MD1+1</f>
        <v>38</v>
      </c>
      <c r="MO1" s="693" t="str">
        <f>MF1</f>
        <v>ENTRADAS DEL MES DE ENERO 2015</v>
      </c>
      <c r="MP1" s="693"/>
      <c r="MQ1" s="693"/>
      <c r="MR1" s="693"/>
      <c r="MS1" s="693"/>
      <c r="MT1" s="693"/>
      <c r="MU1" s="693"/>
      <c r="MV1" s="14">
        <f>MM1+1</f>
        <v>39</v>
      </c>
      <c r="MX1" s="693" t="str">
        <f>MO1</f>
        <v>ENTRADAS DEL MES DE ENERO 2015</v>
      </c>
      <c r="MY1" s="693"/>
      <c r="MZ1" s="693"/>
      <c r="NA1" s="693"/>
      <c r="NB1" s="693"/>
      <c r="NC1" s="693"/>
      <c r="ND1" s="693"/>
      <c r="NE1" s="14">
        <f>MV1+1</f>
        <v>40</v>
      </c>
      <c r="NG1" s="693" t="str">
        <f>MX1</f>
        <v>ENTRADAS DEL MES DE ENERO 2015</v>
      </c>
      <c r="NH1" s="693"/>
      <c r="NI1" s="693"/>
      <c r="NJ1" s="693"/>
      <c r="NK1" s="693"/>
      <c r="NL1" s="693"/>
      <c r="NM1" s="693"/>
      <c r="NN1" s="14">
        <f>NE1+1</f>
        <v>41</v>
      </c>
      <c r="NP1" s="693" t="str">
        <f>NG1</f>
        <v>ENTRADAS DEL MES DE ENERO 2015</v>
      </c>
      <c r="NQ1" s="693"/>
      <c r="NR1" s="693"/>
      <c r="NS1" s="693"/>
      <c r="NT1" s="693"/>
      <c r="NU1" s="693"/>
      <c r="NV1" s="693"/>
      <c r="NW1" s="14">
        <f>NN1+1</f>
        <v>42</v>
      </c>
      <c r="NY1" s="693" t="str">
        <f>NP1</f>
        <v>ENTRADAS DEL MES DE ENERO 2015</v>
      </c>
      <c r="NZ1" s="693"/>
      <c r="OA1" s="693"/>
      <c r="OB1" s="693"/>
      <c r="OC1" s="693"/>
      <c r="OD1" s="693"/>
      <c r="OE1" s="693"/>
      <c r="OF1" s="14">
        <f>NW1+1</f>
        <v>43</v>
      </c>
      <c r="OH1" s="693" t="str">
        <f>NY1</f>
        <v>ENTRADAS DEL MES DE ENERO 2015</v>
      </c>
      <c r="OI1" s="693"/>
      <c r="OJ1" s="693"/>
      <c r="OK1" s="693"/>
      <c r="OL1" s="693"/>
      <c r="OM1" s="693"/>
      <c r="ON1" s="693"/>
      <c r="OO1" s="14">
        <f>OF1+1</f>
        <v>44</v>
      </c>
      <c r="OQ1" s="693" t="str">
        <f>OH1</f>
        <v>ENTRADAS DEL MES DE ENERO 2015</v>
      </c>
      <c r="OR1" s="693"/>
      <c r="OS1" s="693"/>
      <c r="OT1" s="693"/>
      <c r="OU1" s="693"/>
      <c r="OV1" s="693"/>
      <c r="OW1" s="693"/>
      <c r="OX1" s="14">
        <f>OO1+1</f>
        <v>45</v>
      </c>
      <c r="OZ1" s="693" t="str">
        <f>OQ1</f>
        <v>ENTRADAS DEL MES DE ENERO 2015</v>
      </c>
      <c r="PA1" s="693"/>
      <c r="PB1" s="693"/>
      <c r="PC1" s="693"/>
      <c r="PD1" s="693"/>
      <c r="PE1" s="693"/>
      <c r="PF1" s="693"/>
      <c r="PG1" s="14">
        <f>OX1+1</f>
        <v>46</v>
      </c>
      <c r="PI1" s="693" t="str">
        <f>OZ1</f>
        <v>ENTRADAS DEL MES DE ENERO 2015</v>
      </c>
      <c r="PJ1" s="693"/>
      <c r="PK1" s="693"/>
      <c r="PL1" s="693"/>
      <c r="PM1" s="693"/>
      <c r="PN1" s="693"/>
      <c r="PO1" s="693"/>
      <c r="PP1" s="14">
        <f>PG1+1</f>
        <v>47</v>
      </c>
      <c r="PR1" s="693" t="str">
        <f>PI1</f>
        <v>ENTRADAS DEL MES DE ENERO 2015</v>
      </c>
      <c r="PS1" s="693"/>
      <c r="PT1" s="693"/>
      <c r="PU1" s="693"/>
      <c r="PV1" s="693"/>
      <c r="PW1" s="693"/>
      <c r="PX1" s="693"/>
      <c r="PY1" s="14">
        <f>PP1+1</f>
        <v>48</v>
      </c>
      <c r="QA1" s="693" t="str">
        <f>PR1</f>
        <v>ENTRADAS DEL MES DE ENERO 2015</v>
      </c>
      <c r="QB1" s="693"/>
      <c r="QC1" s="693"/>
      <c r="QD1" s="693"/>
      <c r="QE1" s="693"/>
      <c r="QF1" s="693"/>
      <c r="QG1" s="693"/>
      <c r="QH1" s="14">
        <f>PY1+1</f>
        <v>49</v>
      </c>
      <c r="QJ1" s="693" t="str">
        <f>QA1</f>
        <v>ENTRADAS DEL MES DE ENERO 2015</v>
      </c>
      <c r="QK1" s="693"/>
      <c r="QL1" s="693"/>
      <c r="QM1" s="693"/>
      <c r="QN1" s="693"/>
      <c r="QO1" s="693"/>
      <c r="QP1" s="693"/>
      <c r="QQ1" s="14">
        <f>QH1+1</f>
        <v>50</v>
      </c>
      <c r="QS1" s="693" t="str">
        <f>QJ1</f>
        <v>ENTRADAS DEL MES DE ENERO 2015</v>
      </c>
      <c r="QT1" s="693"/>
      <c r="QU1" s="693"/>
      <c r="QV1" s="693"/>
      <c r="QW1" s="693"/>
      <c r="QX1" s="693"/>
      <c r="QY1" s="693"/>
      <c r="QZ1" s="14">
        <f>QQ1+1</f>
        <v>51</v>
      </c>
      <c r="RB1" s="693" t="str">
        <f>QS1</f>
        <v>ENTRADAS DEL MES DE ENERO 2015</v>
      </c>
      <c r="RC1" s="693"/>
      <c r="RD1" s="693"/>
      <c r="RE1" s="693"/>
      <c r="RF1" s="693"/>
      <c r="RG1" s="693"/>
      <c r="RH1" s="693"/>
      <c r="RI1" s="14">
        <f>QZ1+1</f>
        <v>52</v>
      </c>
      <c r="RK1" s="693" t="str">
        <f>RB1</f>
        <v>ENTRADAS DEL MES DE ENERO 2015</v>
      </c>
      <c r="RL1" s="693"/>
      <c r="RM1" s="693"/>
      <c r="RN1" s="693"/>
      <c r="RO1" s="693"/>
      <c r="RP1" s="693"/>
      <c r="RQ1" s="693"/>
      <c r="RR1" s="14">
        <f>RI1+1</f>
        <v>53</v>
      </c>
      <c r="RT1" s="693" t="str">
        <f>RK1</f>
        <v>ENTRADAS DEL MES DE ENERO 2015</v>
      </c>
      <c r="RU1" s="693"/>
      <c r="RV1" s="693"/>
      <c r="RW1" s="693"/>
      <c r="RX1" s="693"/>
      <c r="RY1" s="693"/>
      <c r="RZ1" s="693"/>
      <c r="SA1" s="14">
        <f>RR1+1</f>
        <v>54</v>
      </c>
      <c r="SC1" s="693" t="str">
        <f>RT1</f>
        <v>ENTRADAS DEL MES DE ENERO 2015</v>
      </c>
      <c r="SD1" s="693"/>
      <c r="SE1" s="693"/>
      <c r="SF1" s="693"/>
      <c r="SG1" s="693"/>
      <c r="SH1" s="693"/>
      <c r="SI1" s="693"/>
      <c r="SJ1" s="14">
        <f>SA1+1</f>
        <v>55</v>
      </c>
      <c r="SL1" s="693" t="str">
        <f>SC1</f>
        <v>ENTRADAS DEL MES DE ENERO 2015</v>
      </c>
      <c r="SM1" s="693"/>
      <c r="SN1" s="693"/>
      <c r="SO1" s="693"/>
      <c r="SP1" s="693"/>
      <c r="SQ1" s="693"/>
      <c r="SR1" s="693"/>
      <c r="SS1" s="14">
        <f>SJ1+1</f>
        <v>56</v>
      </c>
      <c r="SU1" s="693" t="str">
        <f>SL1</f>
        <v>ENTRADAS DEL MES DE ENERO 2015</v>
      </c>
      <c r="SV1" s="693"/>
      <c r="SW1" s="693"/>
      <c r="SX1" s="693"/>
      <c r="SY1" s="693"/>
      <c r="SZ1" s="693"/>
      <c r="TA1" s="693"/>
      <c r="TB1" s="14">
        <f>SS1+1</f>
        <v>57</v>
      </c>
      <c r="TD1" s="693" t="str">
        <f>SU1</f>
        <v>ENTRADAS DEL MES DE ENERO 2015</v>
      </c>
      <c r="TE1" s="693"/>
      <c r="TF1" s="693"/>
      <c r="TG1" s="693"/>
      <c r="TH1" s="693"/>
      <c r="TI1" s="693"/>
      <c r="TJ1" s="693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65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30"/>
      <c r="B3" s="16"/>
      <c r="C3" s="16"/>
      <c r="D3" s="74"/>
      <c r="E3" s="169"/>
      <c r="F3" s="77"/>
      <c r="G3" s="15"/>
      <c r="H3" s="65"/>
      <c r="I3" s="18">
        <f>R5</f>
        <v>-240.61000000000058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9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SUKARNE SA DE CV</v>
      </c>
      <c r="C4" s="16" t="str">
        <f t="shared" si="0"/>
        <v>Smithfield</v>
      </c>
      <c r="D4" s="74" t="str">
        <f t="shared" si="0"/>
        <v>PED. 4045106</v>
      </c>
      <c r="E4" s="169">
        <f t="shared" si="0"/>
        <v>42006</v>
      </c>
      <c r="F4" s="77">
        <f t="shared" si="0"/>
        <v>18527.39</v>
      </c>
      <c r="G4" s="15">
        <f t="shared" si="0"/>
        <v>20</v>
      </c>
      <c r="H4" s="65">
        <f t="shared" si="0"/>
        <v>18768</v>
      </c>
      <c r="I4" s="18">
        <f t="shared" si="0"/>
        <v>-240.61000000000058</v>
      </c>
      <c r="K4" s="16"/>
      <c r="L4" s="16" t="s">
        <v>23</v>
      </c>
      <c r="M4" s="16"/>
      <c r="N4" s="16"/>
      <c r="O4" s="16"/>
      <c r="P4" s="16"/>
      <c r="Q4" s="631" t="s">
        <v>178</v>
      </c>
      <c r="T4" s="16"/>
      <c r="U4" s="16" t="s">
        <v>23</v>
      </c>
      <c r="V4" s="16"/>
      <c r="W4" s="16"/>
      <c r="X4" s="16"/>
      <c r="Y4" s="16"/>
      <c r="Z4" s="290"/>
      <c r="AC4" s="16"/>
      <c r="AD4" s="16" t="s">
        <v>23</v>
      </c>
      <c r="AE4" s="16"/>
      <c r="AF4" s="236"/>
      <c r="AG4" s="16"/>
      <c r="AH4" s="16"/>
      <c r="AI4" s="631" t="s">
        <v>611</v>
      </c>
      <c r="AJ4" s="16"/>
      <c r="AL4" s="16"/>
      <c r="AM4" s="16" t="s">
        <v>23</v>
      </c>
      <c r="AN4" s="16"/>
      <c r="AO4" s="16"/>
      <c r="AP4" s="16"/>
      <c r="AQ4" s="16"/>
      <c r="AR4" s="501" t="s">
        <v>178</v>
      </c>
      <c r="AS4" s="16"/>
      <c r="AU4" s="16"/>
      <c r="AV4" s="15" t="s">
        <v>23</v>
      </c>
      <c r="AW4" s="16"/>
      <c r="AX4" s="16"/>
      <c r="AY4" s="16"/>
      <c r="AZ4" s="16"/>
      <c r="BA4" s="631" t="s">
        <v>178</v>
      </c>
      <c r="BB4" s="16"/>
      <c r="BD4" s="16"/>
      <c r="BE4" s="16" t="s">
        <v>23</v>
      </c>
      <c r="BF4" s="16"/>
      <c r="BG4" s="16"/>
      <c r="BH4" s="16"/>
      <c r="BI4" s="16"/>
      <c r="BJ4" s="501" t="s">
        <v>178</v>
      </c>
      <c r="BK4" s="16"/>
      <c r="BM4" s="16"/>
      <c r="BN4" s="16" t="s">
        <v>23</v>
      </c>
      <c r="BO4" s="16"/>
      <c r="BP4" s="16"/>
      <c r="BQ4" s="16"/>
      <c r="BR4" s="16"/>
      <c r="BS4" s="631" t="s">
        <v>178</v>
      </c>
      <c r="BV4" s="16"/>
      <c r="BW4" s="16" t="s">
        <v>23</v>
      </c>
      <c r="BX4" s="16"/>
      <c r="BY4" s="16"/>
      <c r="BZ4" s="16"/>
      <c r="CA4" s="16"/>
      <c r="CB4" s="631" t="s">
        <v>178</v>
      </c>
      <c r="CC4" s="16"/>
      <c r="CE4" s="16"/>
      <c r="CF4" s="16" t="s">
        <v>23</v>
      </c>
      <c r="CG4" s="16"/>
      <c r="CH4" s="16"/>
      <c r="CI4" s="16"/>
      <c r="CJ4" s="16"/>
      <c r="CK4" s="501" t="s">
        <v>178</v>
      </c>
      <c r="CL4" s="16"/>
      <c r="CN4" s="16"/>
      <c r="CO4" s="16" t="s">
        <v>23</v>
      </c>
      <c r="CP4" s="16"/>
      <c r="CQ4" s="16"/>
      <c r="CR4" s="16"/>
      <c r="CS4" s="16"/>
      <c r="CT4" s="631" t="s">
        <v>178</v>
      </c>
      <c r="CU4" s="16"/>
      <c r="CW4" s="16"/>
      <c r="CX4" s="16" t="s">
        <v>23</v>
      </c>
      <c r="CY4" s="16"/>
      <c r="CZ4" s="16"/>
      <c r="DA4" s="16"/>
      <c r="DB4" s="16"/>
      <c r="DC4" s="631" t="s">
        <v>178</v>
      </c>
      <c r="DD4" s="16"/>
      <c r="DF4" s="16"/>
      <c r="DG4" s="16" t="s">
        <v>23</v>
      </c>
      <c r="DH4" s="16"/>
      <c r="DI4" s="16"/>
      <c r="DJ4" s="16"/>
      <c r="DK4" s="16"/>
      <c r="DL4" s="631" t="s">
        <v>178</v>
      </c>
      <c r="DM4" s="16"/>
      <c r="DO4" s="16"/>
      <c r="DP4" s="16" t="s">
        <v>23</v>
      </c>
      <c r="DQ4" s="16"/>
      <c r="DR4" s="16"/>
      <c r="DS4" s="16"/>
      <c r="DT4" s="16"/>
      <c r="DU4" s="656" t="s">
        <v>178</v>
      </c>
      <c r="DV4" s="16"/>
      <c r="DX4" s="16"/>
      <c r="DY4" s="16" t="s">
        <v>23</v>
      </c>
      <c r="DZ4" s="16"/>
      <c r="EA4" s="16"/>
      <c r="EB4" s="16"/>
      <c r="EC4" s="16"/>
      <c r="ED4" s="656" t="s">
        <v>178</v>
      </c>
      <c r="EE4" s="16"/>
      <c r="EG4" s="16"/>
      <c r="EH4" s="16" t="s">
        <v>23</v>
      </c>
      <c r="EI4" s="16"/>
      <c r="EJ4" s="16"/>
      <c r="EK4" s="16"/>
      <c r="EL4" s="16"/>
      <c r="EM4" s="501" t="s">
        <v>178</v>
      </c>
      <c r="EN4" s="16"/>
      <c r="EP4" s="16"/>
      <c r="EQ4" s="131" t="s">
        <v>23</v>
      </c>
      <c r="ER4" s="16"/>
      <c r="ES4" s="16"/>
      <c r="ET4" s="16"/>
      <c r="EU4" s="16"/>
      <c r="EV4" s="631" t="s">
        <v>178</v>
      </c>
      <c r="EW4" s="16"/>
      <c r="EY4" s="16"/>
      <c r="EZ4" s="16" t="s">
        <v>23</v>
      </c>
      <c r="FA4" s="16"/>
      <c r="FB4" s="16"/>
      <c r="FC4" s="16"/>
      <c r="FD4" s="16"/>
      <c r="FE4" s="501" t="s">
        <v>178</v>
      </c>
      <c r="FF4" s="16"/>
      <c r="FH4" s="16"/>
      <c r="FI4" s="16" t="s">
        <v>23</v>
      </c>
      <c r="FJ4" s="16"/>
      <c r="FK4" s="16"/>
      <c r="FL4" s="16"/>
      <c r="FM4" s="16"/>
      <c r="FN4" s="501" t="s">
        <v>178</v>
      </c>
      <c r="FO4" s="26"/>
      <c r="FQ4" s="16"/>
      <c r="FR4" s="16" t="s">
        <v>23</v>
      </c>
      <c r="FS4" s="16"/>
      <c r="FT4" s="16"/>
      <c r="FU4" s="16"/>
      <c r="FV4" s="16"/>
      <c r="FW4" s="631" t="s">
        <v>178</v>
      </c>
      <c r="FX4" s="16"/>
      <c r="FZ4" s="16"/>
      <c r="GA4" s="16" t="s">
        <v>23</v>
      </c>
      <c r="GB4" s="16"/>
      <c r="GC4" s="16"/>
      <c r="GD4" s="16"/>
      <c r="GE4" s="16"/>
      <c r="GF4" s="631" t="s">
        <v>178</v>
      </c>
      <c r="GG4" s="16"/>
      <c r="GI4" s="140"/>
      <c r="GJ4" s="16" t="s">
        <v>23</v>
      </c>
      <c r="GK4" s="16"/>
      <c r="GL4" s="16"/>
      <c r="GM4" s="16"/>
      <c r="GN4" s="16"/>
      <c r="GO4" s="631" t="s">
        <v>178</v>
      </c>
      <c r="GP4" s="15"/>
      <c r="GR4" s="16"/>
      <c r="GS4" s="16" t="s">
        <v>23</v>
      </c>
      <c r="GT4" s="16"/>
      <c r="GU4" s="16"/>
      <c r="GV4" s="16"/>
      <c r="GW4" s="16"/>
      <c r="GX4" s="631" t="s">
        <v>178</v>
      </c>
      <c r="GY4" s="16"/>
      <c r="HA4" s="16"/>
      <c r="HB4" s="16" t="s">
        <v>23</v>
      </c>
      <c r="HC4" s="16"/>
      <c r="HD4" s="16"/>
      <c r="HE4" s="16"/>
      <c r="HF4" s="16"/>
      <c r="HG4" s="631" t="s">
        <v>178</v>
      </c>
      <c r="HJ4" s="16"/>
      <c r="HK4" s="16" t="s">
        <v>23</v>
      </c>
      <c r="HL4" s="16"/>
      <c r="HM4" s="16"/>
      <c r="HN4" s="16"/>
      <c r="HO4" s="16"/>
      <c r="HP4" s="631" t="s">
        <v>178</v>
      </c>
      <c r="HS4" s="16"/>
      <c r="HT4" s="16" t="s">
        <v>23</v>
      </c>
      <c r="HU4" s="16"/>
      <c r="HV4" s="16"/>
      <c r="HW4" s="16"/>
      <c r="HX4" s="16"/>
      <c r="HY4" s="631" t="s">
        <v>178</v>
      </c>
      <c r="IB4" s="16"/>
      <c r="IC4" s="16" t="s">
        <v>23</v>
      </c>
      <c r="ID4" s="16"/>
      <c r="IE4" s="16"/>
      <c r="IF4" s="16"/>
      <c r="IG4" s="16"/>
      <c r="IH4" s="631" t="s">
        <v>178</v>
      </c>
      <c r="II4" s="221"/>
      <c r="IJ4" s="16"/>
      <c r="IK4" s="16"/>
      <c r="IL4" s="16" t="s">
        <v>23</v>
      </c>
      <c r="IM4" s="16"/>
      <c r="IN4" s="16"/>
      <c r="IO4" s="16"/>
      <c r="IP4" s="16"/>
      <c r="IQ4" s="631" t="s">
        <v>178</v>
      </c>
      <c r="IR4" s="16"/>
      <c r="IT4" s="16"/>
      <c r="IU4" s="16" t="s">
        <v>23</v>
      </c>
      <c r="IV4" s="16"/>
      <c r="IW4" s="16"/>
      <c r="IX4" s="16"/>
      <c r="IY4" s="16"/>
      <c r="IZ4" s="631" t="s">
        <v>178</v>
      </c>
      <c r="JA4" s="26"/>
      <c r="JC4" s="16"/>
      <c r="JD4" s="16" t="s">
        <v>23</v>
      </c>
      <c r="JE4" s="16"/>
      <c r="JF4" s="16"/>
      <c r="JG4" s="16"/>
      <c r="JH4" s="16"/>
      <c r="JI4" s="631" t="s">
        <v>178</v>
      </c>
      <c r="JJ4" s="16"/>
      <c r="JL4" s="16"/>
      <c r="JM4" s="16" t="s">
        <v>23</v>
      </c>
      <c r="JN4" s="16"/>
      <c r="JO4" s="16"/>
      <c r="JP4" s="16"/>
      <c r="JQ4" s="140"/>
      <c r="JR4" s="501" t="s">
        <v>178</v>
      </c>
      <c r="JS4" s="314"/>
      <c r="JU4" s="16"/>
      <c r="JV4" s="16" t="s">
        <v>23</v>
      </c>
      <c r="JW4" s="16"/>
      <c r="JX4" s="16"/>
      <c r="JY4" s="16"/>
      <c r="JZ4" s="16"/>
      <c r="KA4" s="631" t="s">
        <v>178</v>
      </c>
      <c r="KB4" s="140"/>
      <c r="KD4" s="16"/>
      <c r="KE4" s="16" t="s">
        <v>23</v>
      </c>
      <c r="KF4" s="16"/>
      <c r="KG4" s="16"/>
      <c r="KH4" s="16"/>
      <c r="KI4" s="140"/>
      <c r="KJ4" s="290"/>
      <c r="KK4" s="221"/>
      <c r="KM4" s="16"/>
      <c r="KN4" s="16" t="s">
        <v>23</v>
      </c>
      <c r="KO4" s="16"/>
      <c r="KP4" s="16"/>
      <c r="KQ4" s="16"/>
      <c r="KR4" s="16"/>
      <c r="KS4" s="290"/>
      <c r="KT4" s="140"/>
      <c r="KV4" s="16"/>
      <c r="KW4" s="16" t="s">
        <v>23</v>
      </c>
      <c r="KX4" s="16"/>
      <c r="KY4" s="16"/>
      <c r="KZ4" s="16"/>
      <c r="LA4" s="16"/>
      <c r="LB4" s="631" t="s">
        <v>611</v>
      </c>
      <c r="LC4" s="140"/>
      <c r="LE4" s="16"/>
      <c r="LF4" s="16" t="s">
        <v>23</v>
      </c>
      <c r="LG4" s="16"/>
      <c r="LH4" s="16"/>
      <c r="LI4" s="16"/>
      <c r="LJ4" s="16"/>
      <c r="LK4" s="290"/>
      <c r="LL4" s="140"/>
      <c r="LN4" s="16"/>
      <c r="LO4" s="16" t="s">
        <v>23</v>
      </c>
      <c r="LP4" s="16"/>
      <c r="LQ4" s="16"/>
      <c r="LR4" s="16"/>
      <c r="LS4" s="16"/>
      <c r="LT4" s="290"/>
      <c r="LW4" s="16"/>
      <c r="LX4" s="16" t="s">
        <v>23</v>
      </c>
      <c r="LY4" s="16"/>
      <c r="LZ4" s="16"/>
      <c r="MA4" s="16"/>
      <c r="MB4" s="16"/>
      <c r="MC4" s="290"/>
      <c r="MF4" s="16"/>
      <c r="MG4" s="16" t="s">
        <v>23</v>
      </c>
      <c r="MH4" s="16"/>
      <c r="MI4" s="16"/>
      <c r="MJ4" s="16"/>
      <c r="MK4" s="16"/>
      <c r="ML4" s="290"/>
      <c r="MO4" s="16"/>
      <c r="MP4" s="16" t="s">
        <v>23</v>
      </c>
      <c r="MQ4" s="16"/>
      <c r="MR4" s="16"/>
      <c r="MS4" s="16"/>
      <c r="MT4" s="16"/>
      <c r="MU4" s="290"/>
      <c r="MX4" s="16"/>
      <c r="MY4" s="16" t="s">
        <v>23</v>
      </c>
      <c r="MZ4" s="16"/>
      <c r="NA4" s="16"/>
      <c r="NB4" s="16"/>
      <c r="NC4" s="16"/>
      <c r="ND4" s="290"/>
      <c r="NG4" s="16"/>
      <c r="NH4" s="16" t="s">
        <v>23</v>
      </c>
      <c r="NI4" s="16"/>
      <c r="NJ4" s="16"/>
      <c r="NK4" s="16"/>
      <c r="NL4" s="16"/>
      <c r="NM4" s="290"/>
      <c r="NP4" s="16"/>
      <c r="NQ4" s="16" t="s">
        <v>23</v>
      </c>
      <c r="NR4" s="16"/>
      <c r="NS4" s="16"/>
      <c r="NT4" s="16"/>
      <c r="NU4" s="16"/>
      <c r="NV4" s="290"/>
      <c r="NY4" s="16"/>
      <c r="NZ4" s="16" t="s">
        <v>23</v>
      </c>
      <c r="OA4" s="16"/>
      <c r="OB4" s="16"/>
      <c r="OC4" s="16"/>
      <c r="OD4" s="16"/>
      <c r="OE4" s="290"/>
      <c r="OH4" s="16"/>
      <c r="OI4" s="16" t="s">
        <v>23</v>
      </c>
      <c r="OJ4" s="16"/>
      <c r="OK4" s="16"/>
      <c r="OL4" s="16"/>
      <c r="OM4" s="16"/>
      <c r="ON4" s="290"/>
      <c r="OQ4" s="16"/>
      <c r="OR4" s="16" t="s">
        <v>23</v>
      </c>
      <c r="OS4" s="16"/>
      <c r="OT4" s="16"/>
      <c r="OU4" s="16"/>
      <c r="OV4" s="16"/>
      <c r="OW4" s="290"/>
      <c r="OZ4" s="16"/>
      <c r="PA4" s="16" t="s">
        <v>23</v>
      </c>
      <c r="PB4" s="16"/>
      <c r="PC4" s="16"/>
      <c r="PD4" s="16"/>
      <c r="PE4" s="16"/>
      <c r="PF4" s="290"/>
      <c r="PI4" s="16"/>
      <c r="PJ4" s="16" t="s">
        <v>23</v>
      </c>
      <c r="PK4" s="16"/>
      <c r="PL4" s="16"/>
      <c r="PM4" s="16"/>
      <c r="PN4" s="16"/>
      <c r="PO4" s="290"/>
      <c r="PR4" s="16"/>
      <c r="PS4" s="16" t="s">
        <v>23</v>
      </c>
      <c r="PT4" s="16"/>
      <c r="PU4" s="16"/>
      <c r="PV4" s="16"/>
      <c r="PW4" s="16"/>
      <c r="PX4" s="290"/>
      <c r="QA4" s="16"/>
      <c r="QB4" s="16" t="s">
        <v>23</v>
      </c>
      <c r="QC4" s="16"/>
      <c r="QD4" s="16"/>
      <c r="QE4" s="16"/>
      <c r="QF4" s="16"/>
      <c r="QG4" s="290"/>
      <c r="QJ4" s="16"/>
      <c r="QK4" s="16" t="s">
        <v>23</v>
      </c>
      <c r="QL4" s="16"/>
      <c r="QM4" s="16"/>
      <c r="QN4" s="16"/>
      <c r="QO4" s="16"/>
      <c r="QP4" s="290"/>
      <c r="QS4" s="16"/>
      <c r="QT4" s="16" t="s">
        <v>23</v>
      </c>
      <c r="QU4" s="16"/>
      <c r="QV4" s="16"/>
      <c r="QW4" s="16"/>
      <c r="QX4" s="16"/>
      <c r="QY4" s="290"/>
      <c r="RB4" s="16"/>
      <c r="RC4" s="16" t="s">
        <v>23</v>
      </c>
      <c r="RD4" s="16"/>
      <c r="RE4" s="16"/>
      <c r="RF4" s="16"/>
      <c r="RG4" s="16"/>
      <c r="RH4" s="290"/>
      <c r="RK4" s="16"/>
      <c r="RL4" s="16" t="s">
        <v>23</v>
      </c>
      <c r="RM4" s="16"/>
      <c r="RN4" s="16"/>
      <c r="RO4" s="16"/>
      <c r="RP4" s="16"/>
      <c r="RQ4" s="290"/>
      <c r="RT4" s="16"/>
      <c r="RU4" s="16" t="s">
        <v>23</v>
      </c>
      <c r="RV4" s="16"/>
      <c r="RW4" s="16"/>
      <c r="RX4" s="16"/>
      <c r="RY4" s="16"/>
      <c r="RZ4" s="290"/>
      <c r="SC4" s="16"/>
      <c r="SD4" s="16" t="s">
        <v>23</v>
      </c>
      <c r="SE4" s="16"/>
      <c r="SF4" s="16"/>
      <c r="SG4" s="16"/>
      <c r="SH4" s="16"/>
      <c r="SI4" s="290"/>
      <c r="SL4" s="16"/>
      <c r="SM4" s="16" t="s">
        <v>23</v>
      </c>
      <c r="SN4" s="16"/>
      <c r="SO4" s="16"/>
      <c r="SP4" s="16"/>
      <c r="SQ4" s="16"/>
      <c r="SR4" s="290"/>
      <c r="SU4" s="16"/>
      <c r="SV4" s="16" t="s">
        <v>23</v>
      </c>
      <c r="SW4" s="16"/>
      <c r="SX4" s="16"/>
      <c r="SY4" s="16"/>
      <c r="SZ4" s="16"/>
      <c r="TA4" s="290"/>
      <c r="TD4" s="16"/>
      <c r="TE4" s="16" t="s">
        <v>23</v>
      </c>
      <c r="TF4" s="16"/>
      <c r="TG4" s="16"/>
      <c r="TH4" s="16"/>
      <c r="TI4" s="16"/>
      <c r="TJ4" s="290"/>
    </row>
    <row r="5" spans="1:531" s="138" customFormat="1" x14ac:dyDescent="0.25">
      <c r="A5" s="360">
        <v>2</v>
      </c>
      <c r="B5" s="140" t="str">
        <f t="shared" ref="B5:I5" si="1">T5</f>
        <v>SMITHFIELD FARMLAND</v>
      </c>
      <c r="C5" s="140" t="str">
        <f t="shared" si="1"/>
        <v>FARMLAND</v>
      </c>
      <c r="D5" s="213" t="str">
        <f t="shared" si="1"/>
        <v>PED 5000001</v>
      </c>
      <c r="E5" s="341">
        <f t="shared" si="1"/>
        <v>42007</v>
      </c>
      <c r="F5" s="180">
        <f t="shared" si="1"/>
        <v>18954.2</v>
      </c>
      <c r="G5" s="131">
        <f t="shared" si="1"/>
        <v>23</v>
      </c>
      <c r="H5" s="65">
        <f t="shared" si="1"/>
        <v>18970.73</v>
      </c>
      <c r="I5" s="221">
        <f t="shared" si="1"/>
        <v>-16.529999999998836</v>
      </c>
      <c r="K5" s="140" t="s">
        <v>45</v>
      </c>
      <c r="L5" s="596" t="s">
        <v>162</v>
      </c>
      <c r="M5" s="213" t="s">
        <v>281</v>
      </c>
      <c r="N5" s="341">
        <v>42006</v>
      </c>
      <c r="O5" s="180">
        <v>18527.39</v>
      </c>
      <c r="P5" s="131">
        <v>20</v>
      </c>
      <c r="Q5" s="632">
        <v>18768</v>
      </c>
      <c r="R5" s="361">
        <f>O5-Q5</f>
        <v>-240.61000000000058</v>
      </c>
      <c r="T5" s="315" t="s">
        <v>44</v>
      </c>
      <c r="U5" s="585" t="s">
        <v>299</v>
      </c>
      <c r="V5" s="213" t="s">
        <v>300</v>
      </c>
      <c r="W5" s="341">
        <v>42007</v>
      </c>
      <c r="X5" s="180">
        <v>18954.2</v>
      </c>
      <c r="Y5" s="131">
        <v>23</v>
      </c>
      <c r="Z5" s="65">
        <v>18970.73</v>
      </c>
      <c r="AA5" s="361">
        <f>X5-Z5</f>
        <v>-16.529999999998836</v>
      </c>
      <c r="AC5" s="140" t="s">
        <v>301</v>
      </c>
      <c r="AD5" s="459" t="s">
        <v>299</v>
      </c>
      <c r="AE5" s="213" t="s">
        <v>302</v>
      </c>
      <c r="AF5" s="341">
        <v>42007</v>
      </c>
      <c r="AG5" s="180">
        <v>18837.52</v>
      </c>
      <c r="AH5" s="131">
        <v>21</v>
      </c>
      <c r="AI5" s="632">
        <v>18877.46</v>
      </c>
      <c r="AJ5" s="361">
        <f>AG5-AI5</f>
        <v>-39.93999999999869</v>
      </c>
      <c r="AL5" s="140" t="s">
        <v>81</v>
      </c>
      <c r="AM5" s="577" t="s">
        <v>76</v>
      </c>
      <c r="AN5" s="299" t="s">
        <v>305</v>
      </c>
      <c r="AO5" s="341">
        <v>42007</v>
      </c>
      <c r="AP5" s="180">
        <v>21328.41</v>
      </c>
      <c r="AQ5" s="131">
        <v>23</v>
      </c>
      <c r="AR5" s="639">
        <v>21284.3</v>
      </c>
      <c r="AS5" s="361">
        <f>AP5-AR5</f>
        <v>44.110000000000582</v>
      </c>
      <c r="AU5" s="140" t="s">
        <v>44</v>
      </c>
      <c r="AV5" s="459" t="s">
        <v>299</v>
      </c>
      <c r="AW5" s="299" t="s">
        <v>308</v>
      </c>
      <c r="AX5" s="341">
        <v>42010</v>
      </c>
      <c r="AY5" s="180">
        <v>18994.3</v>
      </c>
      <c r="AZ5" s="131">
        <v>21</v>
      </c>
      <c r="BA5" s="632">
        <v>18995.02</v>
      </c>
      <c r="BB5" s="361">
        <f>AY5-BA5</f>
        <v>-0.72000000000116415</v>
      </c>
      <c r="BD5" s="140" t="s">
        <v>44</v>
      </c>
      <c r="BE5" s="601" t="s">
        <v>309</v>
      </c>
      <c r="BF5" s="248" t="s">
        <v>310</v>
      </c>
      <c r="BG5" s="340">
        <v>42010</v>
      </c>
      <c r="BH5" s="180">
        <v>19004.400000000001</v>
      </c>
      <c r="BI5" s="131">
        <v>23</v>
      </c>
      <c r="BJ5" s="632">
        <v>19032.189999999999</v>
      </c>
      <c r="BK5" s="361">
        <f>BH5-BJ5</f>
        <v>-27.789999999997235</v>
      </c>
      <c r="BM5" s="140" t="s">
        <v>44</v>
      </c>
      <c r="BN5" s="601" t="s">
        <v>311</v>
      </c>
      <c r="BO5" s="213" t="s">
        <v>312</v>
      </c>
      <c r="BP5" s="340">
        <v>42010</v>
      </c>
      <c r="BQ5" s="180">
        <v>19326.61</v>
      </c>
      <c r="BR5" s="131">
        <v>23</v>
      </c>
      <c r="BS5" s="632">
        <v>19337.439999999999</v>
      </c>
      <c r="BT5" s="361">
        <f>BQ5-BS5</f>
        <v>-10.829999999998108</v>
      </c>
      <c r="BV5" s="140" t="s">
        <v>313</v>
      </c>
      <c r="BW5" s="459" t="s">
        <v>299</v>
      </c>
      <c r="BX5" s="213" t="s">
        <v>314</v>
      </c>
      <c r="BY5" s="341">
        <v>42011</v>
      </c>
      <c r="BZ5" s="180">
        <v>19448.009999999998</v>
      </c>
      <c r="CA5" s="131">
        <v>23</v>
      </c>
      <c r="CB5" s="632">
        <v>19477.55</v>
      </c>
      <c r="CC5" s="361">
        <f>BZ5-CB5</f>
        <v>-29.540000000000873</v>
      </c>
      <c r="CE5" s="140" t="s">
        <v>315</v>
      </c>
      <c r="CF5" s="577" t="s">
        <v>76</v>
      </c>
      <c r="CG5" s="213" t="s">
        <v>316</v>
      </c>
      <c r="CH5" s="341">
        <v>42012</v>
      </c>
      <c r="CI5" s="180">
        <v>19352.009999999998</v>
      </c>
      <c r="CJ5" s="131">
        <v>21</v>
      </c>
      <c r="CK5" s="632">
        <v>19387.400000000001</v>
      </c>
      <c r="CL5" s="361">
        <f>CI5-CK5</f>
        <v>-35.390000000003056</v>
      </c>
      <c r="CN5" s="140" t="s">
        <v>43</v>
      </c>
      <c r="CO5" s="577" t="s">
        <v>76</v>
      </c>
      <c r="CP5" s="213" t="s">
        <v>317</v>
      </c>
      <c r="CQ5" s="341">
        <v>42014</v>
      </c>
      <c r="CR5" s="180">
        <v>19566.57</v>
      </c>
      <c r="CS5" s="131">
        <v>21</v>
      </c>
      <c r="CT5" s="632">
        <v>19614.400000000001</v>
      </c>
      <c r="CU5" s="361">
        <f>CR5-CT5</f>
        <v>-47.830000000001746</v>
      </c>
      <c r="CW5" s="140" t="s">
        <v>44</v>
      </c>
      <c r="CX5" s="459" t="s">
        <v>299</v>
      </c>
      <c r="CY5" s="299" t="s">
        <v>318</v>
      </c>
      <c r="CZ5" s="341">
        <v>42014</v>
      </c>
      <c r="DA5" s="180">
        <v>18937.91</v>
      </c>
      <c r="DB5" s="131">
        <v>22</v>
      </c>
      <c r="DC5" s="632">
        <v>18944.689999999999</v>
      </c>
      <c r="DD5" s="361">
        <f>DA5-DC5</f>
        <v>-6.7799999999988358</v>
      </c>
      <c r="DF5" s="140" t="s">
        <v>301</v>
      </c>
      <c r="DG5" s="577" t="s">
        <v>76</v>
      </c>
      <c r="DH5" s="248" t="s">
        <v>319</v>
      </c>
      <c r="DI5" s="340">
        <v>42017</v>
      </c>
      <c r="DJ5" s="180">
        <v>19282.07</v>
      </c>
      <c r="DK5" s="131">
        <v>21</v>
      </c>
      <c r="DL5" s="632">
        <v>19380.2</v>
      </c>
      <c r="DM5" s="361">
        <f>DJ5-DL5</f>
        <v>-98.130000000001019</v>
      </c>
      <c r="DO5" s="140" t="s">
        <v>44</v>
      </c>
      <c r="DP5" s="459" t="s">
        <v>299</v>
      </c>
      <c r="DQ5" s="213" t="s">
        <v>320</v>
      </c>
      <c r="DR5" s="340">
        <v>42017</v>
      </c>
      <c r="DS5" s="180">
        <v>19299.43</v>
      </c>
      <c r="DT5" s="131">
        <v>23</v>
      </c>
      <c r="DU5" s="632">
        <v>19314.75</v>
      </c>
      <c r="DV5" s="361">
        <f>DS5-DU5</f>
        <v>-15.319999999999709</v>
      </c>
      <c r="DX5" s="140" t="s">
        <v>154</v>
      </c>
      <c r="DY5" s="459" t="s">
        <v>299</v>
      </c>
      <c r="DZ5" s="213" t="s">
        <v>321</v>
      </c>
      <c r="EA5" s="340">
        <v>42017</v>
      </c>
      <c r="EB5" s="180">
        <v>18249.02</v>
      </c>
      <c r="EC5" s="131">
        <v>23</v>
      </c>
      <c r="ED5" s="632">
        <v>18288.88</v>
      </c>
      <c r="EE5" s="361">
        <f>EB5-ED5</f>
        <v>-39.860000000000582</v>
      </c>
      <c r="EG5" s="140" t="s">
        <v>154</v>
      </c>
      <c r="EH5" s="459" t="s">
        <v>299</v>
      </c>
      <c r="EI5" s="248" t="s">
        <v>322</v>
      </c>
      <c r="EJ5" s="340">
        <v>42018</v>
      </c>
      <c r="EK5" s="180">
        <v>18990.71</v>
      </c>
      <c r="EL5" s="131">
        <v>22</v>
      </c>
      <c r="EM5" s="650">
        <v>19024.04</v>
      </c>
      <c r="EN5" s="361">
        <f>EK5-EM5</f>
        <v>-33.330000000001746</v>
      </c>
      <c r="EP5" s="140" t="s">
        <v>327</v>
      </c>
      <c r="EQ5" s="578" t="s">
        <v>328</v>
      </c>
      <c r="ER5" s="248" t="s">
        <v>329</v>
      </c>
      <c r="ES5" s="340">
        <v>42019</v>
      </c>
      <c r="ET5" s="180">
        <v>9390.99</v>
      </c>
      <c r="EU5" s="131">
        <v>11</v>
      </c>
      <c r="EV5" s="650">
        <v>9388.2000000000007</v>
      </c>
      <c r="EW5" s="361">
        <f>ET5-EV5</f>
        <v>2.7899999999990541</v>
      </c>
      <c r="EY5" s="140" t="s">
        <v>43</v>
      </c>
      <c r="EZ5" s="577" t="s">
        <v>76</v>
      </c>
      <c r="FA5" s="248" t="s">
        <v>330</v>
      </c>
      <c r="FB5" s="340">
        <v>42021</v>
      </c>
      <c r="FC5" s="180">
        <v>19757.41</v>
      </c>
      <c r="FD5" s="131">
        <v>21</v>
      </c>
      <c r="FE5" s="632">
        <v>19792.2</v>
      </c>
      <c r="FF5" s="361">
        <f>FC5-FE5</f>
        <v>-34.790000000000873</v>
      </c>
      <c r="FH5" s="140" t="s">
        <v>44</v>
      </c>
      <c r="FI5" s="459" t="s">
        <v>299</v>
      </c>
      <c r="FJ5" s="213" t="s">
        <v>331</v>
      </c>
      <c r="FK5" s="340">
        <v>42021</v>
      </c>
      <c r="FL5" s="180">
        <v>18807.95</v>
      </c>
      <c r="FM5" s="131">
        <v>22</v>
      </c>
      <c r="FN5" s="632">
        <v>18790.95</v>
      </c>
      <c r="FO5" s="361">
        <f>FL5-FN5</f>
        <v>17</v>
      </c>
      <c r="FQ5" s="140" t="s">
        <v>332</v>
      </c>
      <c r="FR5" s="131" t="s">
        <v>170</v>
      </c>
      <c r="FS5" s="603" t="s">
        <v>333</v>
      </c>
      <c r="FT5" s="340">
        <v>42023</v>
      </c>
      <c r="FU5" s="180">
        <v>8899.7999999999993</v>
      </c>
      <c r="FV5" s="131">
        <v>10</v>
      </c>
      <c r="FW5" s="632">
        <v>8915.31</v>
      </c>
      <c r="FX5" s="361">
        <f>FU5-FW5</f>
        <v>-15.510000000000218</v>
      </c>
      <c r="FZ5" s="140" t="s">
        <v>44</v>
      </c>
      <c r="GA5" s="577" t="s">
        <v>76</v>
      </c>
      <c r="GB5" s="248" t="s">
        <v>334</v>
      </c>
      <c r="GC5" s="340">
        <v>42024</v>
      </c>
      <c r="GD5" s="180">
        <v>18678.86</v>
      </c>
      <c r="GE5" s="131">
        <v>22</v>
      </c>
      <c r="GF5" s="650">
        <v>18693.669999999998</v>
      </c>
      <c r="GG5" s="361">
        <f>GD5-GF5</f>
        <v>-14.809999999997672</v>
      </c>
      <c r="GI5" s="140" t="s">
        <v>43</v>
      </c>
      <c r="GJ5" s="577" t="s">
        <v>76</v>
      </c>
      <c r="GK5" s="248" t="s">
        <v>335</v>
      </c>
      <c r="GL5" s="341">
        <v>42024</v>
      </c>
      <c r="GM5" s="180">
        <v>19557.47</v>
      </c>
      <c r="GN5" s="131">
        <v>21</v>
      </c>
      <c r="GO5" s="632">
        <v>19639.900000000001</v>
      </c>
      <c r="GP5" s="361">
        <f>GM5-GO5</f>
        <v>-82.430000000000291</v>
      </c>
      <c r="GR5" s="140" t="s">
        <v>44</v>
      </c>
      <c r="GS5" s="459" t="s">
        <v>299</v>
      </c>
      <c r="GT5" s="213" t="s">
        <v>336</v>
      </c>
      <c r="GU5" s="341">
        <v>42024</v>
      </c>
      <c r="GV5" s="180">
        <v>18819.25</v>
      </c>
      <c r="GW5" s="131">
        <v>22</v>
      </c>
      <c r="GX5" s="632">
        <v>18819.05</v>
      </c>
      <c r="GY5" s="361">
        <f>GV5-GX5</f>
        <v>0.2000000000007276</v>
      </c>
      <c r="HA5" s="315" t="s">
        <v>44</v>
      </c>
      <c r="HB5" s="601" t="s">
        <v>299</v>
      </c>
      <c r="HC5" s="248" t="s">
        <v>337</v>
      </c>
      <c r="HD5" s="341">
        <v>42025</v>
      </c>
      <c r="HE5" s="180">
        <v>18656.98</v>
      </c>
      <c r="HF5" s="131">
        <v>22</v>
      </c>
      <c r="HG5" s="632">
        <v>18664.39</v>
      </c>
      <c r="HH5" s="361">
        <f>HE5-HG5</f>
        <v>-7.4099999999998545</v>
      </c>
      <c r="HJ5" s="140" t="s">
        <v>43</v>
      </c>
      <c r="HK5" s="577" t="s">
        <v>341</v>
      </c>
      <c r="HL5" s="213" t="s">
        <v>342</v>
      </c>
      <c r="HM5" s="341">
        <v>42026</v>
      </c>
      <c r="HN5" s="180">
        <v>19126.57</v>
      </c>
      <c r="HO5" s="131">
        <v>21</v>
      </c>
      <c r="HP5" s="632">
        <v>19126.400000000001</v>
      </c>
      <c r="HQ5" s="361">
        <f>HN5-HP5</f>
        <v>0.16999999999825377</v>
      </c>
      <c r="HS5" s="140" t="s">
        <v>44</v>
      </c>
      <c r="HT5" s="459" t="s">
        <v>299</v>
      </c>
      <c r="HU5" s="248" t="s">
        <v>343</v>
      </c>
      <c r="HV5" s="341">
        <v>42027</v>
      </c>
      <c r="HW5" s="180">
        <v>18735.66</v>
      </c>
      <c r="HX5" s="131">
        <v>22</v>
      </c>
      <c r="HY5" s="632">
        <v>18796.39</v>
      </c>
      <c r="HZ5" s="361">
        <f>HW5-HY5</f>
        <v>-60.729999999999563</v>
      </c>
      <c r="IB5" s="140" t="s">
        <v>301</v>
      </c>
      <c r="IC5" s="577" t="s">
        <v>347</v>
      </c>
      <c r="ID5" s="213" t="s">
        <v>348</v>
      </c>
      <c r="IE5" s="341">
        <v>42028</v>
      </c>
      <c r="IF5" s="180">
        <v>20568.439999999999</v>
      </c>
      <c r="IG5" s="131">
        <v>22</v>
      </c>
      <c r="IH5" s="632">
        <v>20574.5</v>
      </c>
      <c r="II5" s="361">
        <f>IF5-IH5</f>
        <v>-6.0600000000013097</v>
      </c>
      <c r="IK5" s="140" t="s">
        <v>43</v>
      </c>
      <c r="IL5" s="577" t="s">
        <v>76</v>
      </c>
      <c r="IM5" s="213" t="s">
        <v>349</v>
      </c>
      <c r="IN5" s="341">
        <v>42028</v>
      </c>
      <c r="IO5" s="180">
        <v>19057.45</v>
      </c>
      <c r="IP5" s="131">
        <v>21</v>
      </c>
      <c r="IQ5" s="632">
        <v>19071.400000000001</v>
      </c>
      <c r="IR5" s="361">
        <f>IO5-IQ5</f>
        <v>-13.950000000000728</v>
      </c>
      <c r="IT5" s="140" t="s">
        <v>350</v>
      </c>
      <c r="IU5" s="459" t="s">
        <v>299</v>
      </c>
      <c r="IV5" s="299" t="s">
        <v>351</v>
      </c>
      <c r="IW5" s="341">
        <v>42031</v>
      </c>
      <c r="IX5" s="180">
        <v>19266.22</v>
      </c>
      <c r="IY5" s="131">
        <v>23</v>
      </c>
      <c r="IZ5" s="632">
        <v>19292.05</v>
      </c>
      <c r="JA5" s="361">
        <f>IX5-IZ5</f>
        <v>-25.829999999998108</v>
      </c>
      <c r="JC5" s="140" t="s">
        <v>44</v>
      </c>
      <c r="JD5" s="459" t="s">
        <v>299</v>
      </c>
      <c r="JE5" s="248" t="s">
        <v>352</v>
      </c>
      <c r="JF5" s="340">
        <v>42031</v>
      </c>
      <c r="JG5" s="180">
        <v>19191.64</v>
      </c>
      <c r="JH5" s="131">
        <v>23</v>
      </c>
      <c r="JI5" s="632">
        <v>19200.009999999998</v>
      </c>
      <c r="JJ5" s="361">
        <f>JG5-JI5</f>
        <v>-8.3699999999989814</v>
      </c>
      <c r="JL5" s="140" t="s">
        <v>44</v>
      </c>
      <c r="JM5" s="459" t="s">
        <v>299</v>
      </c>
      <c r="JN5" s="213" t="s">
        <v>353</v>
      </c>
      <c r="JO5" s="340">
        <v>42032</v>
      </c>
      <c r="JP5" s="180">
        <v>18724.3</v>
      </c>
      <c r="JQ5" s="131">
        <v>22</v>
      </c>
      <c r="JR5" s="632">
        <v>18729.71</v>
      </c>
      <c r="JS5" s="361">
        <f>JP5-JR5</f>
        <v>-5.4099999999998545</v>
      </c>
      <c r="JU5" s="315" t="s">
        <v>43</v>
      </c>
      <c r="JV5" s="577" t="s">
        <v>76</v>
      </c>
      <c r="JW5" s="213" t="s">
        <v>354</v>
      </c>
      <c r="JX5" s="341">
        <v>42033</v>
      </c>
      <c r="JY5" s="180">
        <v>19422.07</v>
      </c>
      <c r="JZ5" s="131">
        <v>21</v>
      </c>
      <c r="KA5" s="632">
        <v>19453.400000000001</v>
      </c>
      <c r="KB5" s="361">
        <f>JY5-KA5</f>
        <v>-31.330000000001746</v>
      </c>
      <c r="KD5" s="315" t="s">
        <v>301</v>
      </c>
      <c r="KE5" s="577" t="s">
        <v>76</v>
      </c>
      <c r="KF5" s="213" t="s">
        <v>356</v>
      </c>
      <c r="KG5" s="341">
        <v>42034</v>
      </c>
      <c r="KH5" s="180">
        <v>20642.009999999998</v>
      </c>
      <c r="KI5" s="131">
        <v>22</v>
      </c>
      <c r="KJ5" s="65">
        <v>20709.400000000001</v>
      </c>
      <c r="KK5" s="361">
        <f>KH5-KJ5</f>
        <v>-67.390000000003056</v>
      </c>
      <c r="KM5" s="140" t="s">
        <v>43</v>
      </c>
      <c r="KN5" s="577" t="s">
        <v>76</v>
      </c>
      <c r="KO5" s="213" t="s">
        <v>357</v>
      </c>
      <c r="KP5" s="341">
        <v>42035</v>
      </c>
      <c r="KQ5" s="180">
        <v>19516.55</v>
      </c>
      <c r="KR5" s="131">
        <v>21</v>
      </c>
      <c r="KS5" s="65">
        <v>19592.900000000001</v>
      </c>
      <c r="KT5" s="361">
        <f>KQ5-KS5</f>
        <v>-76.350000000002183</v>
      </c>
      <c r="KV5" s="140" t="s">
        <v>43</v>
      </c>
      <c r="KW5" s="577" t="s">
        <v>76</v>
      </c>
      <c r="KX5" s="299" t="s">
        <v>358</v>
      </c>
      <c r="KY5" s="341">
        <v>42035</v>
      </c>
      <c r="KZ5" s="180">
        <v>19293.37</v>
      </c>
      <c r="LA5" s="131">
        <v>21</v>
      </c>
      <c r="LB5" s="632">
        <v>19268.5</v>
      </c>
      <c r="LC5" s="361">
        <f>KZ5-LB5</f>
        <v>24.869999999998981</v>
      </c>
      <c r="LE5" s="140" t="s">
        <v>154</v>
      </c>
      <c r="LF5" s="459" t="s">
        <v>299</v>
      </c>
      <c r="LG5" s="213" t="s">
        <v>359</v>
      </c>
      <c r="LH5" s="340">
        <v>42035</v>
      </c>
      <c r="LI5" s="180">
        <v>18968.439999999999</v>
      </c>
      <c r="LJ5" s="131">
        <v>22</v>
      </c>
      <c r="LK5" s="65">
        <v>19016.88</v>
      </c>
      <c r="LL5" s="361">
        <f>LI5-LK5</f>
        <v>-48.440000000002328</v>
      </c>
      <c r="LN5" s="140"/>
      <c r="LO5" s="131"/>
      <c r="LP5" s="213"/>
      <c r="LQ5" s="341"/>
      <c r="LR5" s="180"/>
      <c r="LS5" s="131"/>
      <c r="LT5" s="65"/>
      <c r="LU5" s="361">
        <f>LR5-LT5</f>
        <v>0</v>
      </c>
      <c r="LW5" s="140"/>
      <c r="LX5" s="131"/>
      <c r="LY5" s="213"/>
      <c r="LZ5" s="341"/>
      <c r="MA5" s="180"/>
      <c r="MB5" s="131"/>
      <c r="MC5" s="65"/>
      <c r="MD5" s="361">
        <f>MA5-MC5</f>
        <v>0</v>
      </c>
      <c r="MF5" s="140"/>
      <c r="MG5" s="131"/>
      <c r="MH5" s="213"/>
      <c r="MI5" s="341"/>
      <c r="MJ5" s="180"/>
      <c r="MK5" s="131"/>
      <c r="ML5" s="65"/>
      <c r="MM5" s="361">
        <f>MJ5-ML5</f>
        <v>0</v>
      </c>
      <c r="MO5" s="140"/>
      <c r="MP5" s="131"/>
      <c r="MQ5" s="213"/>
      <c r="MR5" s="340"/>
      <c r="MS5" s="180"/>
      <c r="MT5" s="131"/>
      <c r="MU5" s="65"/>
      <c r="MV5" s="361">
        <f>MS5-MU5</f>
        <v>0</v>
      </c>
      <c r="MX5" s="140"/>
      <c r="MY5" s="131"/>
      <c r="MZ5" s="213"/>
      <c r="NA5" s="341"/>
      <c r="NB5" s="180"/>
      <c r="NC5" s="131"/>
      <c r="ND5" s="65"/>
      <c r="NE5" s="361">
        <f>NB5-ND5</f>
        <v>0</v>
      </c>
      <c r="NG5" s="140"/>
      <c r="NH5" s="131"/>
      <c r="NI5" s="213"/>
      <c r="NJ5" s="341"/>
      <c r="NK5" s="180"/>
      <c r="NL5" s="131"/>
      <c r="NM5" s="65"/>
      <c r="NN5" s="361">
        <f>NK5-NM5</f>
        <v>0</v>
      </c>
      <c r="NP5" s="140"/>
      <c r="NQ5" s="131"/>
      <c r="NR5" s="213"/>
      <c r="NS5" s="340"/>
      <c r="NT5" s="180"/>
      <c r="NU5" s="131"/>
      <c r="NV5" s="65"/>
      <c r="NW5" s="361">
        <f>NT5-NV5</f>
        <v>0</v>
      </c>
      <c r="NY5" s="140"/>
      <c r="NZ5" s="131"/>
      <c r="OA5" s="213"/>
      <c r="OB5" s="341"/>
      <c r="OC5" s="180"/>
      <c r="OD5" s="131"/>
      <c r="OE5" s="65"/>
      <c r="OF5" s="361">
        <f>OC5-OE5</f>
        <v>0</v>
      </c>
      <c r="OH5" s="140"/>
      <c r="OI5" s="598"/>
      <c r="OJ5" s="213"/>
      <c r="OK5" s="340"/>
      <c r="OL5" s="180"/>
      <c r="OM5" s="131"/>
      <c r="ON5" s="65"/>
      <c r="OO5" s="361">
        <f>OL5-ON5</f>
        <v>0</v>
      </c>
      <c r="OQ5" s="140"/>
      <c r="OR5" s="598"/>
      <c r="OS5" s="213"/>
      <c r="OT5" s="341"/>
      <c r="OU5" s="180"/>
      <c r="OV5" s="131"/>
      <c r="OW5" s="65"/>
      <c r="OX5" s="361">
        <f>OU5-OW5</f>
        <v>0</v>
      </c>
      <c r="OZ5" s="140"/>
      <c r="PA5" s="598"/>
      <c r="PB5" s="213"/>
      <c r="PC5" s="163"/>
      <c r="PD5" s="180"/>
      <c r="PE5" s="131"/>
      <c r="PF5" s="65"/>
      <c r="PG5" s="361">
        <f>PD5-PF5</f>
        <v>0</v>
      </c>
      <c r="PI5" s="140"/>
      <c r="PJ5" s="598"/>
      <c r="PK5" s="213"/>
      <c r="PL5" s="340"/>
      <c r="PM5" s="180"/>
      <c r="PN5" s="131"/>
      <c r="PO5" s="65"/>
      <c r="PP5" s="361">
        <f>PM5-PO5</f>
        <v>0</v>
      </c>
      <c r="PR5" s="140"/>
      <c r="PS5" s="598"/>
      <c r="PT5" s="213"/>
      <c r="PU5" s="341"/>
      <c r="PV5" s="180"/>
      <c r="PW5" s="131"/>
      <c r="PX5" s="65"/>
      <c r="PY5" s="361">
        <f>PV5-PX5</f>
        <v>0</v>
      </c>
      <c r="QA5" s="140"/>
      <c r="QB5" s="354"/>
      <c r="QC5" s="213"/>
      <c r="QD5" s="341"/>
      <c r="QE5" s="180"/>
      <c r="QF5" s="131"/>
      <c r="QG5" s="65"/>
      <c r="QH5" s="361">
        <f>QE5-QG5</f>
        <v>0</v>
      </c>
      <c r="QJ5" s="140"/>
      <c r="QK5" s="354"/>
      <c r="QL5" s="213"/>
      <c r="QM5" s="340"/>
      <c r="QN5" s="180"/>
      <c r="QO5" s="131"/>
      <c r="QP5" s="65"/>
      <c r="QQ5" s="361">
        <f>QN5-QP5</f>
        <v>0</v>
      </c>
      <c r="QS5" s="140"/>
      <c r="QT5" s="598"/>
      <c r="QU5" s="213"/>
      <c r="QV5" s="340"/>
      <c r="QW5" s="180"/>
      <c r="QX5" s="131"/>
      <c r="QY5" s="65"/>
      <c r="QZ5" s="361">
        <f>QW5-QY5</f>
        <v>0</v>
      </c>
      <c r="RB5" s="315"/>
      <c r="RC5" s="599"/>
      <c r="RD5" s="213"/>
      <c r="RE5" s="340"/>
      <c r="RF5" s="180"/>
      <c r="RG5" s="131"/>
      <c r="RH5" s="65"/>
      <c r="RI5" s="361">
        <f>RF5-RH5</f>
        <v>0</v>
      </c>
      <c r="RK5" s="140"/>
      <c r="RL5" s="354"/>
      <c r="RM5" s="213"/>
      <c r="RN5" s="341"/>
      <c r="RO5" s="180"/>
      <c r="RP5" s="131"/>
      <c r="RQ5" s="65"/>
      <c r="RR5" s="361">
        <f>RO5-RQ5</f>
        <v>0</v>
      </c>
      <c r="RT5" s="140"/>
      <c r="RU5" s="354"/>
      <c r="RV5" s="213"/>
      <c r="RW5" s="340"/>
      <c r="RX5" s="180"/>
      <c r="RY5" s="131"/>
      <c r="RZ5" s="65"/>
      <c r="SA5" s="361">
        <f>RX5-RZ5</f>
        <v>0</v>
      </c>
      <c r="SC5" s="140"/>
      <c r="SD5" s="354"/>
      <c r="SE5" s="213"/>
      <c r="SF5" s="341"/>
      <c r="SG5" s="180"/>
      <c r="SH5" s="131"/>
      <c r="SI5" s="65"/>
      <c r="SJ5" s="361">
        <f>SG5-SI5</f>
        <v>0</v>
      </c>
      <c r="SL5" s="140"/>
      <c r="SM5" s="354"/>
      <c r="SN5" s="213"/>
      <c r="SO5" s="340"/>
      <c r="SP5" s="180"/>
      <c r="SQ5" s="131"/>
      <c r="SR5" s="65"/>
      <c r="SS5" s="361">
        <f>SP5-SR5</f>
        <v>0</v>
      </c>
      <c r="SU5" s="140"/>
      <c r="SV5" s="354"/>
      <c r="SW5" s="213"/>
      <c r="SX5" s="340"/>
      <c r="SY5" s="180"/>
      <c r="SZ5" s="131"/>
      <c r="TA5" s="65"/>
      <c r="TB5" s="361">
        <f>SY5-TA5</f>
        <v>0</v>
      </c>
      <c r="TD5" s="140"/>
      <c r="TE5" s="354"/>
      <c r="TF5" s="213"/>
      <c r="TG5" s="340"/>
      <c r="TH5" s="180"/>
      <c r="TI5" s="131"/>
      <c r="TJ5" s="65"/>
      <c r="TK5" s="361">
        <f>TH5-TJ5</f>
        <v>0</v>
      </c>
    </row>
    <row r="6" spans="1:531" ht="16.5" thickBot="1" x14ac:dyDescent="0.3">
      <c r="A6" s="25">
        <v>3</v>
      </c>
      <c r="B6" s="137" t="str">
        <f t="shared" ref="B6:I6" si="2">AC5</f>
        <v>GRANJERO FELIZ</v>
      </c>
      <c r="C6" s="137" t="str">
        <f t="shared" si="2"/>
        <v>FARMLAND</v>
      </c>
      <c r="D6" s="74" t="str">
        <f t="shared" si="2"/>
        <v>PED. 5000041</v>
      </c>
      <c r="E6" s="266">
        <f t="shared" si="2"/>
        <v>42007</v>
      </c>
      <c r="F6" s="77">
        <f t="shared" si="2"/>
        <v>18837.52</v>
      </c>
      <c r="G6" s="15">
        <f t="shared" si="2"/>
        <v>21</v>
      </c>
      <c r="H6" s="65">
        <f t="shared" si="2"/>
        <v>18877.46</v>
      </c>
      <c r="I6" s="18">
        <f t="shared" si="2"/>
        <v>-39.93999999999869</v>
      </c>
      <c r="K6" s="16"/>
      <c r="L6" s="16"/>
      <c r="M6" s="16"/>
      <c r="N6" s="16"/>
      <c r="O6" s="16"/>
      <c r="P6" s="16"/>
      <c r="Q6" s="16"/>
      <c r="T6" s="16"/>
      <c r="U6" s="16"/>
      <c r="V6" s="16"/>
      <c r="W6" s="16"/>
      <c r="X6" s="16"/>
      <c r="Y6" s="16"/>
      <c r="Z6" s="131"/>
      <c r="AC6" s="16"/>
      <c r="AD6" s="205"/>
      <c r="AE6" s="16"/>
      <c r="AF6" s="16"/>
      <c r="AG6" s="16"/>
      <c r="AH6" s="16"/>
      <c r="AI6" s="131"/>
      <c r="AL6" s="16"/>
      <c r="AM6" s="16"/>
      <c r="AN6" s="16"/>
      <c r="AO6" s="16"/>
      <c r="AP6" s="16"/>
      <c r="AQ6" s="16"/>
      <c r="AR6" s="131"/>
      <c r="AU6" s="16"/>
      <c r="AV6" s="72"/>
      <c r="AW6" s="16"/>
      <c r="AX6" s="16"/>
      <c r="AY6" s="16"/>
      <c r="AZ6" s="16"/>
      <c r="BA6" s="131"/>
      <c r="BD6" s="16"/>
      <c r="BE6" s="16"/>
      <c r="BF6" s="16"/>
      <c r="BG6" s="16"/>
      <c r="BH6" s="16"/>
      <c r="BI6" s="16"/>
      <c r="BJ6" s="131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1"/>
      <c r="CE6" s="16"/>
      <c r="CF6" s="16"/>
      <c r="CG6" s="16"/>
      <c r="CH6" s="16"/>
      <c r="CI6" s="16"/>
      <c r="CJ6" s="16"/>
      <c r="CK6" s="131"/>
      <c r="CN6" s="16"/>
      <c r="CO6" s="16"/>
      <c r="CP6" s="16"/>
      <c r="CQ6" s="16"/>
      <c r="CR6" s="16"/>
      <c r="CS6" s="16"/>
      <c r="CT6" s="131"/>
      <c r="CW6" s="16"/>
      <c r="CX6" s="16"/>
      <c r="CY6" s="16"/>
      <c r="CZ6" s="16"/>
      <c r="DA6" s="16"/>
      <c r="DB6" s="16"/>
      <c r="DC6" s="131"/>
      <c r="DF6" s="16"/>
      <c r="DG6" s="16"/>
      <c r="DH6" s="16"/>
      <c r="DI6" s="16"/>
      <c r="DJ6" s="16"/>
      <c r="DK6" s="16"/>
      <c r="DL6" s="131"/>
      <c r="DO6" s="16"/>
      <c r="DP6" s="16"/>
      <c r="DQ6" s="16"/>
      <c r="DR6" s="16"/>
      <c r="DS6" s="16"/>
      <c r="DT6" s="16"/>
      <c r="DU6" s="131"/>
      <c r="DX6" s="16"/>
      <c r="DY6" s="16"/>
      <c r="DZ6" s="16"/>
      <c r="EA6" s="16"/>
      <c r="EB6" s="16"/>
      <c r="EC6" s="16"/>
      <c r="ED6" s="131"/>
      <c r="EG6" s="16"/>
      <c r="EH6" s="16"/>
      <c r="EI6" s="16"/>
      <c r="EJ6" s="16"/>
      <c r="EK6" s="16"/>
      <c r="EL6" s="16"/>
      <c r="EM6" s="131"/>
      <c r="EP6" s="16"/>
      <c r="EQ6" s="16"/>
      <c r="ER6" s="16"/>
      <c r="ES6" s="16"/>
      <c r="ET6" s="16"/>
      <c r="EU6" s="16"/>
      <c r="EV6" s="131"/>
      <c r="EY6" s="16"/>
      <c r="EZ6" s="16"/>
      <c r="FA6" s="16"/>
      <c r="FB6" s="16"/>
      <c r="FC6" s="16"/>
      <c r="FD6" s="16"/>
      <c r="FE6" s="131"/>
      <c r="FH6" s="16"/>
      <c r="FI6" s="16"/>
      <c r="FJ6" s="16"/>
      <c r="FK6" s="16"/>
      <c r="FL6" s="16"/>
      <c r="FM6" s="16"/>
      <c r="FN6" s="131"/>
      <c r="FQ6" s="16"/>
      <c r="FR6" s="16"/>
      <c r="FS6" s="16"/>
      <c r="FT6" s="16"/>
      <c r="FU6" s="16"/>
      <c r="FV6" s="16"/>
      <c r="FW6" s="131"/>
      <c r="FZ6" s="16"/>
      <c r="GA6" s="16"/>
      <c r="GB6" s="16"/>
      <c r="GC6" s="16"/>
      <c r="GD6" s="16"/>
      <c r="GE6" s="16"/>
      <c r="GF6" s="131"/>
      <c r="GI6" s="140"/>
      <c r="GJ6" s="16"/>
      <c r="GK6" s="16"/>
      <c r="GL6" s="16"/>
      <c r="GM6" s="16"/>
      <c r="GN6" s="16"/>
      <c r="GO6" s="131"/>
      <c r="GR6" s="16"/>
      <c r="GS6" s="16"/>
      <c r="GT6" s="16"/>
      <c r="GU6" s="16"/>
      <c r="GV6" s="16"/>
      <c r="GW6" s="16"/>
      <c r="GX6" s="16"/>
      <c r="GY6" s="16"/>
      <c r="HA6" s="140"/>
      <c r="HB6" s="16"/>
      <c r="HC6" s="16"/>
      <c r="HD6" s="16"/>
      <c r="HE6" s="16"/>
      <c r="HF6" s="16"/>
      <c r="HG6" s="131"/>
      <c r="HJ6" s="16"/>
      <c r="HK6" s="16"/>
      <c r="HL6" s="16"/>
      <c r="HM6" s="16"/>
      <c r="HN6" s="16"/>
      <c r="HO6" s="16"/>
      <c r="HP6" s="16"/>
      <c r="HQ6" s="16"/>
      <c r="HS6" s="140"/>
      <c r="HT6" s="16"/>
      <c r="HU6" s="16"/>
      <c r="HV6" s="16"/>
      <c r="HW6" s="16"/>
      <c r="HX6" s="16"/>
      <c r="HY6" s="131"/>
      <c r="IB6" s="16"/>
      <c r="IC6" s="16"/>
      <c r="ID6" s="16"/>
      <c r="IE6" s="16"/>
      <c r="IF6" s="16"/>
      <c r="IG6" s="16"/>
      <c r="IH6" s="16"/>
      <c r="II6" s="16"/>
      <c r="IK6" s="16"/>
      <c r="IL6" s="16"/>
      <c r="IM6" s="16"/>
      <c r="IN6" s="16"/>
      <c r="IO6" s="16"/>
      <c r="IP6" s="16"/>
      <c r="IQ6" s="16"/>
      <c r="IT6" s="16"/>
      <c r="IU6" s="16"/>
      <c r="IV6" s="16"/>
      <c r="IW6" s="16"/>
      <c r="IX6" s="16"/>
      <c r="IY6" s="16"/>
      <c r="IZ6" s="131"/>
      <c r="JC6" s="16"/>
      <c r="JD6" s="16"/>
      <c r="JE6" s="16"/>
      <c r="JF6" s="16"/>
      <c r="JG6" s="16"/>
      <c r="JH6" s="16"/>
      <c r="JI6" s="131"/>
      <c r="JL6" s="16"/>
      <c r="JM6" s="16"/>
      <c r="JN6" s="16"/>
      <c r="JO6" s="16"/>
      <c r="JP6" s="16"/>
      <c r="JQ6" s="16"/>
      <c r="JR6" s="131"/>
      <c r="JU6" s="16"/>
      <c r="JV6" s="16"/>
      <c r="JW6" s="16"/>
      <c r="JX6" s="16"/>
      <c r="JY6" s="16"/>
      <c r="JZ6" s="16"/>
      <c r="KA6" s="131"/>
      <c r="KD6" s="16"/>
      <c r="KE6" s="16"/>
      <c r="KF6" s="16"/>
      <c r="KG6" s="16"/>
      <c r="KH6" s="16"/>
      <c r="KI6" s="16"/>
      <c r="KJ6" s="131"/>
      <c r="KM6" s="16"/>
      <c r="KN6" s="205"/>
      <c r="KO6" s="16"/>
      <c r="KP6" s="16"/>
      <c r="KQ6" s="16"/>
      <c r="KR6" s="16"/>
      <c r="KS6" s="131"/>
      <c r="KV6" s="16"/>
      <c r="KW6" s="16"/>
      <c r="KX6" s="16"/>
      <c r="KY6" s="16"/>
      <c r="KZ6" s="16"/>
      <c r="LA6" s="16"/>
      <c r="LB6" s="131"/>
      <c r="LE6" s="16"/>
      <c r="LF6" s="16"/>
      <c r="LG6" s="16"/>
      <c r="LH6" s="16"/>
      <c r="LI6" s="16"/>
      <c r="LJ6" s="16"/>
      <c r="LK6" s="131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 xml:space="preserve">RYC ALIMENTOS </v>
      </c>
      <c r="C7" s="137" t="str">
        <f t="shared" ref="C7:I7" si="3">AM5</f>
        <v>Seaboard</v>
      </c>
      <c r="D7" s="74" t="str">
        <f t="shared" si="3"/>
        <v>PED. 4015262</v>
      </c>
      <c r="E7" s="169">
        <f t="shared" si="3"/>
        <v>42007</v>
      </c>
      <c r="F7" s="77">
        <f t="shared" si="3"/>
        <v>21328.41</v>
      </c>
      <c r="G7" s="15">
        <f t="shared" si="3"/>
        <v>23</v>
      </c>
      <c r="H7" s="65">
        <f t="shared" si="3"/>
        <v>21284.3</v>
      </c>
      <c r="I7" s="18">
        <f t="shared" si="3"/>
        <v>44.110000000000582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87" t="s">
        <v>7</v>
      </c>
      <c r="FJ7" s="388" t="s">
        <v>8</v>
      </c>
      <c r="FK7" s="389" t="s">
        <v>17</v>
      </c>
      <c r="FL7" s="390" t="s">
        <v>2</v>
      </c>
      <c r="FM7" s="102" t="s">
        <v>18</v>
      </c>
      <c r="FN7" s="391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87" t="s">
        <v>7</v>
      </c>
      <c r="GT7" s="388" t="s">
        <v>8</v>
      </c>
      <c r="GU7" s="389" t="s">
        <v>17</v>
      </c>
      <c r="GV7" s="390" t="s">
        <v>2</v>
      </c>
      <c r="GW7" s="102" t="s">
        <v>18</v>
      </c>
      <c r="GX7" s="391" t="s">
        <v>15</v>
      </c>
      <c r="GY7" s="144"/>
      <c r="HA7" s="138"/>
      <c r="HB7" s="107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16"/>
      <c r="HK7" s="387" t="s">
        <v>7</v>
      </c>
      <c r="HL7" s="388" t="s">
        <v>8</v>
      </c>
      <c r="HM7" s="389" t="s">
        <v>17</v>
      </c>
      <c r="HN7" s="390" t="s">
        <v>2</v>
      </c>
      <c r="HO7" s="102" t="s">
        <v>18</v>
      </c>
      <c r="HP7" s="391" t="s">
        <v>15</v>
      </c>
      <c r="HQ7" s="144"/>
      <c r="HS7" s="138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6"/>
      <c r="IC7" s="387" t="s">
        <v>7</v>
      </c>
      <c r="ID7" s="388" t="s">
        <v>8</v>
      </c>
      <c r="IE7" s="389" t="s">
        <v>17</v>
      </c>
      <c r="IF7" s="390" t="s">
        <v>2</v>
      </c>
      <c r="IG7" s="102" t="s">
        <v>18</v>
      </c>
      <c r="IH7" s="391" t="s">
        <v>15</v>
      </c>
      <c r="II7" s="144"/>
      <c r="IL7" s="107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2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7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7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7" t="str">
        <f>AU5</f>
        <v>SMITHFIELD FARMLAND</v>
      </c>
      <c r="C8" s="137" t="str">
        <f t="shared" ref="C8:I8" si="4">AV5</f>
        <v>FARMLAND</v>
      </c>
      <c r="D8" s="74" t="str">
        <f t="shared" si="4"/>
        <v>PED. 5000011</v>
      </c>
      <c r="E8" s="169">
        <f t="shared" si="4"/>
        <v>42010</v>
      </c>
      <c r="F8" s="77">
        <f t="shared" si="4"/>
        <v>18994.3</v>
      </c>
      <c r="G8" s="15">
        <f t="shared" si="4"/>
        <v>21</v>
      </c>
      <c r="H8" s="65">
        <f t="shared" si="4"/>
        <v>18995.02</v>
      </c>
      <c r="I8" s="18">
        <f t="shared" si="4"/>
        <v>-0.72000000000116415</v>
      </c>
      <c r="K8" s="92" t="s">
        <v>33</v>
      </c>
      <c r="L8" s="2"/>
      <c r="M8" s="20">
        <v>1</v>
      </c>
      <c r="N8" s="19">
        <v>936</v>
      </c>
      <c r="O8" s="17">
        <v>42004</v>
      </c>
      <c r="P8" s="19">
        <v>936</v>
      </c>
      <c r="Q8" s="72" t="s">
        <v>285</v>
      </c>
      <c r="R8" s="24">
        <v>31</v>
      </c>
      <c r="S8" s="16"/>
      <c r="T8" s="92" t="s">
        <v>33</v>
      </c>
      <c r="U8" s="133"/>
      <c r="V8" s="20">
        <v>1</v>
      </c>
      <c r="W8" s="218">
        <v>817.23</v>
      </c>
      <c r="X8" s="538">
        <v>42007</v>
      </c>
      <c r="Y8" s="539">
        <v>817.23</v>
      </c>
      <c r="Z8" s="540" t="s">
        <v>447</v>
      </c>
      <c r="AA8" s="541">
        <v>31</v>
      </c>
      <c r="AB8" s="16"/>
      <c r="AC8" s="92" t="s">
        <v>33</v>
      </c>
      <c r="AD8" s="133"/>
      <c r="AE8" s="20">
        <v>1</v>
      </c>
      <c r="AF8" s="141">
        <v>891.06</v>
      </c>
      <c r="AG8" s="645">
        <v>42007</v>
      </c>
      <c r="AH8" s="646">
        <v>891.16</v>
      </c>
      <c r="AI8" s="595" t="s">
        <v>443</v>
      </c>
      <c r="AJ8" s="106">
        <v>31</v>
      </c>
      <c r="AK8" s="16"/>
      <c r="AL8" s="92" t="s">
        <v>33</v>
      </c>
      <c r="AM8" s="133"/>
      <c r="AN8" s="20">
        <v>1</v>
      </c>
      <c r="AO8" s="19">
        <v>911</v>
      </c>
      <c r="AP8" s="17">
        <v>42007</v>
      </c>
      <c r="AQ8" s="19">
        <v>911</v>
      </c>
      <c r="AR8" s="72" t="s">
        <v>444</v>
      </c>
      <c r="AS8" s="24">
        <v>31</v>
      </c>
      <c r="AT8" s="16"/>
      <c r="AU8" s="92" t="s">
        <v>33</v>
      </c>
      <c r="AV8" s="184"/>
      <c r="AW8" s="20">
        <v>1</v>
      </c>
      <c r="AX8" s="96">
        <v>884.35</v>
      </c>
      <c r="AY8" s="110">
        <v>42010</v>
      </c>
      <c r="AZ8" s="96">
        <v>884.35</v>
      </c>
      <c r="BA8" s="136" t="s">
        <v>455</v>
      </c>
      <c r="BB8" s="108">
        <v>29</v>
      </c>
      <c r="BC8" s="16"/>
      <c r="BD8" s="92" t="s">
        <v>33</v>
      </c>
      <c r="BE8" s="184"/>
      <c r="BF8" s="20">
        <v>1</v>
      </c>
      <c r="BG8" s="141">
        <v>781.86</v>
      </c>
      <c r="BH8" s="504">
        <v>42010</v>
      </c>
      <c r="BI8" s="6">
        <v>781.86</v>
      </c>
      <c r="BJ8" s="505" t="s">
        <v>458</v>
      </c>
      <c r="BK8" s="23">
        <v>29</v>
      </c>
      <c r="BL8" s="16"/>
      <c r="BM8" s="92" t="s">
        <v>33</v>
      </c>
      <c r="BN8" s="133"/>
      <c r="BO8" s="20">
        <v>1</v>
      </c>
      <c r="BP8" s="19">
        <v>833.56</v>
      </c>
      <c r="BQ8" s="17">
        <v>42012</v>
      </c>
      <c r="BR8" s="19">
        <v>833.56</v>
      </c>
      <c r="BS8" s="72" t="s">
        <v>466</v>
      </c>
      <c r="BT8" s="24">
        <v>29</v>
      </c>
      <c r="BU8" s="16"/>
      <c r="BV8" s="92" t="s">
        <v>33</v>
      </c>
      <c r="BW8" s="133"/>
      <c r="BX8" s="20">
        <v>1</v>
      </c>
      <c r="BY8" s="19">
        <v>804.08</v>
      </c>
      <c r="BZ8" s="17">
        <v>42014</v>
      </c>
      <c r="CA8" s="19">
        <v>804.08</v>
      </c>
      <c r="CB8" s="72" t="s">
        <v>479</v>
      </c>
      <c r="CC8" s="24">
        <v>28</v>
      </c>
      <c r="CD8" s="16"/>
      <c r="CE8" s="92" t="s">
        <v>33</v>
      </c>
      <c r="CF8" s="133"/>
      <c r="CG8" s="20">
        <v>1</v>
      </c>
      <c r="CH8" s="19">
        <v>919.9</v>
      </c>
      <c r="CI8" s="17">
        <v>42012</v>
      </c>
      <c r="CJ8" s="19">
        <v>919.9</v>
      </c>
      <c r="CK8" s="43" t="s">
        <v>470</v>
      </c>
      <c r="CL8" s="24">
        <v>28</v>
      </c>
      <c r="CM8" s="16"/>
      <c r="CN8" s="92" t="s">
        <v>33</v>
      </c>
      <c r="CO8" s="133"/>
      <c r="CP8" s="20">
        <v>1</v>
      </c>
      <c r="CQ8" s="19">
        <v>936.2</v>
      </c>
      <c r="CR8" s="17">
        <v>42014</v>
      </c>
      <c r="CS8" s="19">
        <v>936.2</v>
      </c>
      <c r="CT8" s="382" t="s">
        <v>489</v>
      </c>
      <c r="CU8" s="24">
        <v>28</v>
      </c>
      <c r="CV8" s="16"/>
      <c r="CW8" s="92" t="s">
        <v>33</v>
      </c>
      <c r="CX8" s="133"/>
      <c r="CY8" s="20">
        <v>1</v>
      </c>
      <c r="CZ8" s="218">
        <v>849.89</v>
      </c>
      <c r="DA8" s="17">
        <v>42014</v>
      </c>
      <c r="DB8" s="218">
        <v>849.89</v>
      </c>
      <c r="DC8" s="43" t="s">
        <v>486</v>
      </c>
      <c r="DD8" s="24">
        <v>28</v>
      </c>
      <c r="DE8" s="16"/>
      <c r="DF8" s="92" t="s">
        <v>33</v>
      </c>
      <c r="DG8" s="133"/>
      <c r="DH8" s="20">
        <v>1</v>
      </c>
      <c r="DI8" s="19">
        <v>929</v>
      </c>
      <c r="DJ8" s="17">
        <v>42017</v>
      </c>
      <c r="DK8" s="19">
        <v>929</v>
      </c>
      <c r="DL8" s="43" t="s">
        <v>495</v>
      </c>
      <c r="DM8" s="24">
        <v>28</v>
      </c>
      <c r="DN8" s="16"/>
      <c r="DO8" s="92" t="s">
        <v>33</v>
      </c>
      <c r="DP8" s="133"/>
      <c r="DQ8" s="20">
        <v>1</v>
      </c>
      <c r="DR8" s="19">
        <v>856.69</v>
      </c>
      <c r="DS8" s="58">
        <v>42017</v>
      </c>
      <c r="DT8" s="19">
        <v>856.69</v>
      </c>
      <c r="DU8" s="79" t="s">
        <v>499</v>
      </c>
      <c r="DV8" s="24">
        <v>28</v>
      </c>
      <c r="DW8" s="16"/>
      <c r="DX8" s="92" t="s">
        <v>33</v>
      </c>
      <c r="DY8" s="133"/>
      <c r="DZ8" s="20">
        <v>1</v>
      </c>
      <c r="EA8" s="19">
        <v>737.87</v>
      </c>
      <c r="EB8" s="58">
        <v>42017</v>
      </c>
      <c r="EC8" s="19">
        <v>737.87</v>
      </c>
      <c r="ED8" s="79" t="s">
        <v>497</v>
      </c>
      <c r="EE8" s="24">
        <v>28</v>
      </c>
      <c r="EF8" s="16"/>
      <c r="EG8" s="92" t="s">
        <v>33</v>
      </c>
      <c r="EH8" s="184"/>
      <c r="EI8" s="20">
        <v>1</v>
      </c>
      <c r="EJ8" s="19">
        <v>916.1</v>
      </c>
      <c r="EK8" s="17">
        <v>42020</v>
      </c>
      <c r="EL8" s="19">
        <v>916.1</v>
      </c>
      <c r="EM8" s="76" t="s">
        <v>516</v>
      </c>
      <c r="EN8" s="24">
        <v>29.5</v>
      </c>
      <c r="EO8" s="16"/>
      <c r="EP8" s="92" t="s">
        <v>33</v>
      </c>
      <c r="EQ8" s="133"/>
      <c r="ER8" s="20">
        <v>1</v>
      </c>
      <c r="ES8" s="19">
        <v>827.2</v>
      </c>
      <c r="ET8" s="17">
        <v>42019</v>
      </c>
      <c r="EU8" s="19">
        <v>827.2</v>
      </c>
      <c r="EV8" s="43" t="s">
        <v>511</v>
      </c>
      <c r="EW8" s="24">
        <v>29.5</v>
      </c>
      <c r="EX8" s="16"/>
      <c r="EY8" s="92" t="s">
        <v>33</v>
      </c>
      <c r="EZ8" s="133"/>
      <c r="FA8" s="20">
        <v>1</v>
      </c>
      <c r="FB8" s="19">
        <v>931.2</v>
      </c>
      <c r="FC8" s="17">
        <v>42021</v>
      </c>
      <c r="FD8" s="19">
        <v>931.2</v>
      </c>
      <c r="FE8" s="43" t="s">
        <v>524</v>
      </c>
      <c r="FF8" s="24">
        <v>29.5</v>
      </c>
      <c r="FG8" s="16"/>
      <c r="FH8" s="92" t="s">
        <v>33</v>
      </c>
      <c r="FI8" s="133"/>
      <c r="FJ8" s="20">
        <v>1</v>
      </c>
      <c r="FK8" s="19">
        <v>811.79</v>
      </c>
      <c r="FL8" s="58">
        <v>42021</v>
      </c>
      <c r="FM8" s="19">
        <v>811.79</v>
      </c>
      <c r="FN8" s="79" t="s">
        <v>525</v>
      </c>
      <c r="FO8" s="24">
        <v>29.5</v>
      </c>
      <c r="FP8" s="16"/>
      <c r="FQ8" s="92" t="s">
        <v>33</v>
      </c>
      <c r="FR8" s="133"/>
      <c r="FS8" s="20">
        <v>1</v>
      </c>
      <c r="FT8" s="19">
        <v>886.31</v>
      </c>
      <c r="FU8" s="58">
        <v>42023</v>
      </c>
      <c r="FV8" s="19">
        <v>886.31</v>
      </c>
      <c r="FW8" s="79" t="s">
        <v>533</v>
      </c>
      <c r="FX8" s="24">
        <v>29.5</v>
      </c>
      <c r="FY8" s="16"/>
      <c r="FZ8" s="92" t="s">
        <v>33</v>
      </c>
      <c r="GA8" s="184"/>
      <c r="GB8" s="20">
        <v>1</v>
      </c>
      <c r="GC8" s="19">
        <v>870.29</v>
      </c>
      <c r="GD8" s="17">
        <v>42025</v>
      </c>
      <c r="GE8" s="19">
        <v>870.29</v>
      </c>
      <c r="GF8" s="76" t="s">
        <v>545</v>
      </c>
      <c r="GG8" s="24">
        <v>30</v>
      </c>
      <c r="GH8" s="16"/>
      <c r="GI8" s="92" t="s">
        <v>33</v>
      </c>
      <c r="GJ8" s="133"/>
      <c r="GK8" s="20">
        <v>1</v>
      </c>
      <c r="GL8" s="19">
        <v>946.2</v>
      </c>
      <c r="GM8" s="17">
        <v>42024</v>
      </c>
      <c r="GN8" s="19">
        <v>946.2</v>
      </c>
      <c r="GO8" s="72" t="s">
        <v>540</v>
      </c>
      <c r="GP8" s="24">
        <v>30</v>
      </c>
      <c r="GQ8" s="16"/>
      <c r="GR8" s="92" t="s">
        <v>33</v>
      </c>
      <c r="GS8" s="133"/>
      <c r="GT8" s="20">
        <v>1</v>
      </c>
      <c r="GU8" s="19">
        <v>773.7</v>
      </c>
      <c r="GV8" s="17">
        <v>42024</v>
      </c>
      <c r="GW8" s="19">
        <v>773.7</v>
      </c>
      <c r="GX8" s="72" t="s">
        <v>538</v>
      </c>
      <c r="GY8" s="24">
        <v>30</v>
      </c>
      <c r="GZ8" s="16"/>
      <c r="HA8" s="92" t="s">
        <v>33</v>
      </c>
      <c r="HB8" s="133"/>
      <c r="HC8" s="20">
        <v>1</v>
      </c>
      <c r="HD8" s="19">
        <v>880.27</v>
      </c>
      <c r="HE8" s="17">
        <v>42025</v>
      </c>
      <c r="HF8" s="19">
        <v>880.27</v>
      </c>
      <c r="HG8" s="72" t="s">
        <v>551</v>
      </c>
      <c r="HH8" s="24">
        <v>31</v>
      </c>
      <c r="HI8" s="16"/>
      <c r="HJ8" s="92" t="s">
        <v>33</v>
      </c>
      <c r="HK8" s="133"/>
      <c r="HL8" s="20">
        <v>1</v>
      </c>
      <c r="HM8" s="19">
        <v>932.6</v>
      </c>
      <c r="HN8" s="17">
        <v>42026</v>
      </c>
      <c r="HO8" s="19">
        <v>932.6</v>
      </c>
      <c r="HP8" s="72" t="s">
        <v>559</v>
      </c>
      <c r="HQ8" s="24">
        <v>31</v>
      </c>
      <c r="HR8" s="16"/>
      <c r="HS8" s="92" t="s">
        <v>33</v>
      </c>
      <c r="HT8" s="133"/>
      <c r="HU8" s="20">
        <v>1</v>
      </c>
      <c r="HV8" s="19">
        <v>801.81</v>
      </c>
      <c r="HW8" s="17">
        <v>42027</v>
      </c>
      <c r="HX8" s="19">
        <v>801.81</v>
      </c>
      <c r="HY8" s="72" t="s">
        <v>562</v>
      </c>
      <c r="HZ8" s="24">
        <v>31</v>
      </c>
      <c r="IA8" s="16"/>
      <c r="IB8" s="92" t="s">
        <v>33</v>
      </c>
      <c r="IC8" s="133"/>
      <c r="ID8" s="20">
        <v>1</v>
      </c>
      <c r="IE8" s="19">
        <v>938</v>
      </c>
      <c r="IF8" s="17">
        <v>42028</v>
      </c>
      <c r="IG8" s="19">
        <v>938</v>
      </c>
      <c r="IH8" s="72" t="s">
        <v>564</v>
      </c>
      <c r="II8" s="24">
        <v>31</v>
      </c>
      <c r="IJ8" s="16"/>
      <c r="IK8" s="92" t="s">
        <v>33</v>
      </c>
      <c r="IL8" s="133"/>
      <c r="IM8" s="20">
        <v>1</v>
      </c>
      <c r="IN8" s="19">
        <v>842.8</v>
      </c>
      <c r="IO8" s="110">
        <v>42028</v>
      </c>
      <c r="IP8" s="19">
        <v>842.8</v>
      </c>
      <c r="IQ8" s="136" t="s">
        <v>569</v>
      </c>
      <c r="IR8" s="108">
        <v>31</v>
      </c>
      <c r="IS8" s="16"/>
      <c r="IT8" s="92" t="s">
        <v>33</v>
      </c>
      <c r="IU8" s="133"/>
      <c r="IV8" s="20">
        <v>1</v>
      </c>
      <c r="IW8" s="19">
        <v>794.56</v>
      </c>
      <c r="IX8" s="17">
        <v>42031</v>
      </c>
      <c r="IY8" s="19">
        <v>794.56</v>
      </c>
      <c r="IZ8" s="72" t="s">
        <v>577</v>
      </c>
      <c r="JA8" s="24">
        <v>31</v>
      </c>
      <c r="JB8" s="16"/>
      <c r="JC8" s="92" t="s">
        <v>33</v>
      </c>
      <c r="JD8" s="133"/>
      <c r="JE8" s="20">
        <v>1</v>
      </c>
      <c r="JF8" s="19">
        <v>838.1</v>
      </c>
      <c r="JG8" s="17">
        <v>42033</v>
      </c>
      <c r="JH8" s="19">
        <v>838.1</v>
      </c>
      <c r="JI8" s="72" t="s">
        <v>586</v>
      </c>
      <c r="JJ8" s="24">
        <v>31</v>
      </c>
      <c r="JK8" s="16"/>
      <c r="JL8" s="92"/>
      <c r="JM8" s="317"/>
      <c r="JN8" s="20">
        <v>1</v>
      </c>
      <c r="JO8" s="19">
        <v>831.75</v>
      </c>
      <c r="JP8" s="17">
        <v>42035</v>
      </c>
      <c r="JQ8" s="19">
        <v>831.75</v>
      </c>
      <c r="JR8" s="72" t="s">
        <v>604</v>
      </c>
      <c r="JS8" s="24">
        <v>31</v>
      </c>
      <c r="JT8" s="16"/>
      <c r="JU8" s="92" t="s">
        <v>33</v>
      </c>
      <c r="JV8" s="133"/>
      <c r="JW8" s="20">
        <v>1</v>
      </c>
      <c r="JX8" s="218">
        <v>915.3</v>
      </c>
      <c r="JY8" s="110">
        <v>42033</v>
      </c>
      <c r="JZ8" s="435">
        <v>915.3</v>
      </c>
      <c r="KA8" s="136" t="s">
        <v>589</v>
      </c>
      <c r="KB8" s="108">
        <v>31</v>
      </c>
      <c r="KC8" s="16"/>
      <c r="KD8" s="92" t="s">
        <v>33</v>
      </c>
      <c r="KE8" s="133"/>
      <c r="KF8" s="20">
        <v>1</v>
      </c>
      <c r="KG8" s="218">
        <v>970.2</v>
      </c>
      <c r="KH8" s="17">
        <v>42035</v>
      </c>
      <c r="KI8" s="218">
        <v>970.2</v>
      </c>
      <c r="KJ8" s="72" t="s">
        <v>598</v>
      </c>
      <c r="KK8" s="24">
        <v>31</v>
      </c>
      <c r="KL8" s="16"/>
      <c r="KM8" s="92"/>
      <c r="KN8" s="133"/>
      <c r="KO8" s="20">
        <v>1</v>
      </c>
      <c r="KP8" s="19">
        <v>948</v>
      </c>
      <c r="KQ8" s="17"/>
      <c r="KR8" s="19"/>
      <c r="KS8" s="72"/>
      <c r="KT8" s="24"/>
      <c r="KU8" s="16"/>
      <c r="KV8" s="92"/>
      <c r="KW8" s="133"/>
      <c r="KX8" s="20">
        <v>1</v>
      </c>
      <c r="KY8" s="206">
        <v>826.4</v>
      </c>
      <c r="KZ8" s="17">
        <v>42035</v>
      </c>
      <c r="LA8" s="206">
        <v>826.4</v>
      </c>
      <c r="LB8" s="72" t="s">
        <v>609</v>
      </c>
      <c r="LC8" s="24">
        <v>30</v>
      </c>
      <c r="LD8" s="16"/>
      <c r="LE8" s="92"/>
      <c r="LF8" s="133"/>
      <c r="LG8" s="20">
        <v>1</v>
      </c>
      <c r="LH8" s="19">
        <v>903.85</v>
      </c>
      <c r="LI8" s="17"/>
      <c r="LJ8" s="19"/>
      <c r="LK8" s="72"/>
      <c r="LL8" s="24"/>
      <c r="LM8" s="16"/>
      <c r="LN8" s="92"/>
      <c r="LO8" s="133"/>
      <c r="LP8" s="20"/>
      <c r="LQ8" s="19"/>
      <c r="LR8" s="17"/>
      <c r="LS8" s="19"/>
      <c r="LT8" s="195"/>
      <c r="LU8" s="24"/>
      <c r="LV8" s="16"/>
      <c r="LW8" s="92"/>
      <c r="LX8" s="133"/>
      <c r="LY8" s="20"/>
      <c r="LZ8" s="19"/>
      <c r="MA8" s="17"/>
      <c r="MB8" s="19"/>
      <c r="MC8" s="72"/>
      <c r="MD8" s="24"/>
      <c r="ME8" s="16"/>
      <c r="MF8" s="92"/>
      <c r="MG8" s="133"/>
      <c r="MH8" s="20"/>
      <c r="MI8" s="19"/>
      <c r="MJ8" s="17"/>
      <c r="MK8" s="19"/>
      <c r="ML8" s="72"/>
      <c r="MM8" s="24"/>
      <c r="MN8" s="16"/>
      <c r="MO8" s="92"/>
      <c r="MP8" s="133"/>
      <c r="MQ8" s="20"/>
      <c r="MR8" s="19"/>
      <c r="MS8" s="17"/>
      <c r="MT8" s="19"/>
      <c r="MU8" s="72"/>
      <c r="MV8" s="24"/>
      <c r="MX8" s="92"/>
      <c r="MY8" s="2"/>
      <c r="MZ8" s="20"/>
      <c r="NA8" s="19"/>
      <c r="NB8" s="17"/>
      <c r="NC8" s="19"/>
      <c r="ND8" s="366"/>
      <c r="NE8" s="24"/>
      <c r="NG8" s="92"/>
      <c r="NH8" s="2"/>
      <c r="NI8" s="20"/>
      <c r="NJ8" s="19"/>
      <c r="NK8" s="17"/>
      <c r="NL8" s="19"/>
      <c r="NM8" s="72"/>
      <c r="NN8" s="24"/>
      <c r="NP8" s="92" t="s">
        <v>33</v>
      </c>
      <c r="NQ8" s="2"/>
      <c r="NR8" s="20">
        <v>1</v>
      </c>
      <c r="NS8" s="19"/>
      <c r="NT8" s="17"/>
      <c r="NU8" s="19"/>
      <c r="NV8" s="72"/>
      <c r="NW8" s="24"/>
      <c r="NY8" s="92" t="s">
        <v>33</v>
      </c>
      <c r="NZ8" s="2"/>
      <c r="OA8" s="20">
        <v>1</v>
      </c>
      <c r="OB8" s="19"/>
      <c r="OC8" s="17"/>
      <c r="OD8" s="19"/>
      <c r="OE8" s="72"/>
      <c r="OF8" s="24"/>
      <c r="OH8" s="92"/>
      <c r="OI8" s="2"/>
      <c r="OJ8" s="20"/>
      <c r="OK8" s="19"/>
      <c r="OL8" s="17"/>
      <c r="OM8" s="19"/>
      <c r="ON8" s="72"/>
      <c r="OO8" s="24"/>
      <c r="OQ8" s="92"/>
      <c r="OR8" s="2"/>
      <c r="OS8" s="20"/>
      <c r="OT8" s="19"/>
      <c r="OU8" s="17"/>
      <c r="OV8" s="19"/>
      <c r="OW8" s="72"/>
      <c r="OX8" s="351"/>
      <c r="OZ8" s="92"/>
      <c r="PA8" s="2"/>
      <c r="PB8" s="20"/>
      <c r="PC8" s="19"/>
      <c r="PD8" s="17"/>
      <c r="PE8" s="19"/>
      <c r="PF8" s="72"/>
      <c r="PG8" s="24"/>
      <c r="PI8" s="92"/>
      <c r="PJ8" s="2"/>
      <c r="PK8" s="20"/>
      <c r="PL8" s="19"/>
      <c r="PM8" s="17"/>
      <c r="PN8" s="19"/>
      <c r="PO8" s="72"/>
      <c r="PP8" s="24"/>
      <c r="PR8" s="92"/>
      <c r="PS8" s="2"/>
      <c r="PT8" s="20"/>
      <c r="PU8" s="19"/>
      <c r="PV8" s="17"/>
      <c r="PW8" s="19"/>
      <c r="PX8" s="72"/>
      <c r="PY8" s="24"/>
      <c r="QA8" s="92"/>
      <c r="QB8" s="2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FARMLAND</v>
      </c>
      <c r="C9" s="16" t="str">
        <f t="shared" ref="C9:I9" si="5">BE5</f>
        <v>FARMLAND 320</v>
      </c>
      <c r="D9" s="74" t="str">
        <f t="shared" si="5"/>
        <v>PED. 5000027</v>
      </c>
      <c r="E9" s="169">
        <f t="shared" si="5"/>
        <v>42010</v>
      </c>
      <c r="F9" s="77">
        <f t="shared" si="5"/>
        <v>19004.400000000001</v>
      </c>
      <c r="G9" s="15">
        <f t="shared" si="5"/>
        <v>23</v>
      </c>
      <c r="H9" s="65">
        <f t="shared" si="5"/>
        <v>19032.189999999999</v>
      </c>
      <c r="I9" s="18">
        <f t="shared" si="5"/>
        <v>-27.789999999997235</v>
      </c>
      <c r="K9" s="140" t="s">
        <v>282</v>
      </c>
      <c r="L9" s="2"/>
      <c r="M9" s="20">
        <v>2</v>
      </c>
      <c r="N9" s="19">
        <v>943</v>
      </c>
      <c r="O9" s="17">
        <v>42004</v>
      </c>
      <c r="P9" s="19">
        <v>943</v>
      </c>
      <c r="Q9" s="72" t="s">
        <v>286</v>
      </c>
      <c r="R9" s="24">
        <v>31</v>
      </c>
      <c r="S9" s="16"/>
      <c r="T9" s="140"/>
      <c r="U9" s="133"/>
      <c r="V9" s="20">
        <v>2</v>
      </c>
      <c r="W9" s="219">
        <v>848.53</v>
      </c>
      <c r="X9" s="538">
        <v>42007</v>
      </c>
      <c r="Y9" s="542">
        <v>848.53</v>
      </c>
      <c r="Z9" s="540" t="s">
        <v>447</v>
      </c>
      <c r="AA9" s="541">
        <v>31</v>
      </c>
      <c r="AB9" s="16"/>
      <c r="AC9" s="140" t="s">
        <v>303</v>
      </c>
      <c r="AD9" s="133"/>
      <c r="AE9" s="20">
        <v>2</v>
      </c>
      <c r="AF9" s="141">
        <v>901.13</v>
      </c>
      <c r="AG9" s="593">
        <v>42007</v>
      </c>
      <c r="AH9" s="594">
        <v>901.13</v>
      </c>
      <c r="AI9" s="595" t="s">
        <v>443</v>
      </c>
      <c r="AJ9" s="106">
        <v>31</v>
      </c>
      <c r="AK9" s="16"/>
      <c r="AL9" s="140" t="s">
        <v>306</v>
      </c>
      <c r="AM9" s="133"/>
      <c r="AN9" s="20">
        <v>2</v>
      </c>
      <c r="AO9" s="19">
        <v>940</v>
      </c>
      <c r="AP9" s="17">
        <v>42007</v>
      </c>
      <c r="AQ9" s="19">
        <v>940</v>
      </c>
      <c r="AR9" s="72" t="s">
        <v>444</v>
      </c>
      <c r="AS9" s="24">
        <v>31</v>
      </c>
      <c r="AT9" s="16"/>
      <c r="AU9" s="140"/>
      <c r="AV9" s="184"/>
      <c r="AW9" s="20">
        <v>2</v>
      </c>
      <c r="AX9" s="19">
        <v>903.85</v>
      </c>
      <c r="AY9" s="110">
        <v>42010</v>
      </c>
      <c r="AZ9" s="19">
        <v>903.85</v>
      </c>
      <c r="BA9" s="136" t="s">
        <v>455</v>
      </c>
      <c r="BB9" s="108">
        <v>29</v>
      </c>
      <c r="BC9" s="16"/>
      <c r="BD9" s="140"/>
      <c r="BE9" s="184"/>
      <c r="BF9" s="20">
        <v>2</v>
      </c>
      <c r="BG9" s="19">
        <v>727.44</v>
      </c>
      <c r="BH9" s="17">
        <v>42010</v>
      </c>
      <c r="BI9" s="19">
        <v>727.44</v>
      </c>
      <c r="BJ9" s="72" t="s">
        <v>458</v>
      </c>
      <c r="BK9" s="167">
        <v>29</v>
      </c>
      <c r="BL9" s="16"/>
      <c r="BM9" s="140"/>
      <c r="BN9" s="133"/>
      <c r="BO9" s="20">
        <v>2</v>
      </c>
      <c r="BP9" s="19">
        <v>816.33</v>
      </c>
      <c r="BQ9" s="17">
        <v>42012</v>
      </c>
      <c r="BR9" s="19">
        <v>816.33</v>
      </c>
      <c r="BS9" s="72" t="s">
        <v>467</v>
      </c>
      <c r="BT9" s="24">
        <v>29</v>
      </c>
      <c r="BU9" s="16"/>
      <c r="BV9" s="140"/>
      <c r="BW9" s="133"/>
      <c r="BX9" s="20">
        <v>2</v>
      </c>
      <c r="BY9" s="141">
        <v>856.24</v>
      </c>
      <c r="BZ9" s="17">
        <v>42014</v>
      </c>
      <c r="CA9" s="19">
        <v>856.24</v>
      </c>
      <c r="CB9" s="72" t="s">
        <v>480</v>
      </c>
      <c r="CC9" s="24">
        <v>28</v>
      </c>
      <c r="CD9" s="16"/>
      <c r="CE9" s="140"/>
      <c r="CF9" s="133"/>
      <c r="CG9" s="20">
        <v>2</v>
      </c>
      <c r="CH9" s="19">
        <v>922.6</v>
      </c>
      <c r="CI9" s="17">
        <v>42012</v>
      </c>
      <c r="CJ9" s="19">
        <v>922.6</v>
      </c>
      <c r="CK9" s="43" t="s">
        <v>470</v>
      </c>
      <c r="CL9" s="24">
        <v>28</v>
      </c>
      <c r="CM9" s="16"/>
      <c r="CN9" s="140"/>
      <c r="CO9" s="133"/>
      <c r="CP9" s="20">
        <v>2</v>
      </c>
      <c r="CQ9" s="19">
        <v>955.3</v>
      </c>
      <c r="CR9" s="17">
        <v>42014</v>
      </c>
      <c r="CS9" s="19">
        <v>955.3</v>
      </c>
      <c r="CT9" s="383" t="s">
        <v>489</v>
      </c>
      <c r="CU9" s="24">
        <v>28</v>
      </c>
      <c r="CV9" s="16"/>
      <c r="CW9" s="140"/>
      <c r="CX9" s="133"/>
      <c r="CY9" s="20">
        <v>2</v>
      </c>
      <c r="CZ9" s="219">
        <v>879.82</v>
      </c>
      <c r="DA9" s="17">
        <v>42016</v>
      </c>
      <c r="DB9" s="219">
        <v>879.82</v>
      </c>
      <c r="DC9" s="43" t="s">
        <v>487</v>
      </c>
      <c r="DD9" s="24">
        <v>28</v>
      </c>
      <c r="DE9" s="16"/>
      <c r="DF9" s="140"/>
      <c r="DG9" s="133"/>
      <c r="DH9" s="20">
        <v>2</v>
      </c>
      <c r="DI9" s="19">
        <v>917.2</v>
      </c>
      <c r="DJ9" s="17">
        <v>42017</v>
      </c>
      <c r="DK9" s="19">
        <v>917.2</v>
      </c>
      <c r="DL9" s="43" t="s">
        <v>495</v>
      </c>
      <c r="DM9" s="24">
        <v>28</v>
      </c>
      <c r="DN9" s="16"/>
      <c r="DO9" s="140"/>
      <c r="DP9" s="133"/>
      <c r="DQ9" s="20">
        <v>2</v>
      </c>
      <c r="DR9" s="30">
        <v>845.35</v>
      </c>
      <c r="DS9" s="58">
        <v>42017</v>
      </c>
      <c r="DT9" s="30">
        <v>845.35</v>
      </c>
      <c r="DU9" s="79" t="s">
        <v>499</v>
      </c>
      <c r="DV9" s="24">
        <v>28</v>
      </c>
      <c r="DW9" s="16"/>
      <c r="DX9" s="140"/>
      <c r="DY9" s="133"/>
      <c r="DZ9" s="20">
        <v>2</v>
      </c>
      <c r="EA9" s="30">
        <v>815.42</v>
      </c>
      <c r="EB9" s="58">
        <v>42017</v>
      </c>
      <c r="EC9" s="30">
        <v>815.42</v>
      </c>
      <c r="ED9" s="79" t="s">
        <v>497</v>
      </c>
      <c r="EE9" s="24">
        <v>28</v>
      </c>
      <c r="EF9" s="16"/>
      <c r="EG9" s="140"/>
      <c r="EH9" s="184"/>
      <c r="EI9" s="20">
        <v>2</v>
      </c>
      <c r="EJ9" s="19">
        <v>845.8</v>
      </c>
      <c r="EK9" s="17">
        <v>42020</v>
      </c>
      <c r="EL9" s="19">
        <v>845.8</v>
      </c>
      <c r="EM9" s="43" t="s">
        <v>513</v>
      </c>
      <c r="EN9" s="24">
        <v>29.5</v>
      </c>
      <c r="EO9" s="16"/>
      <c r="EP9" s="140"/>
      <c r="EQ9" s="133"/>
      <c r="ER9" s="20">
        <v>2</v>
      </c>
      <c r="ES9" s="19">
        <v>849.7</v>
      </c>
      <c r="ET9" s="17">
        <v>42019</v>
      </c>
      <c r="EU9" s="19">
        <v>849.7</v>
      </c>
      <c r="EV9" s="79" t="s">
        <v>511</v>
      </c>
      <c r="EW9" s="24">
        <v>29.5</v>
      </c>
      <c r="EX9" s="16"/>
      <c r="EY9" s="140"/>
      <c r="EZ9" s="133"/>
      <c r="FA9" s="20">
        <v>2</v>
      </c>
      <c r="FB9" s="19">
        <v>931.2</v>
      </c>
      <c r="FC9" s="17">
        <v>42021</v>
      </c>
      <c r="FD9" s="19">
        <v>931.2</v>
      </c>
      <c r="FE9" s="43" t="s">
        <v>524</v>
      </c>
      <c r="FF9" s="24">
        <v>29.5</v>
      </c>
      <c r="FG9" s="16"/>
      <c r="FH9" s="140"/>
      <c r="FI9" s="133"/>
      <c r="FJ9" s="20">
        <v>2</v>
      </c>
      <c r="FK9" s="30">
        <v>839.46</v>
      </c>
      <c r="FL9" s="58">
        <v>42021</v>
      </c>
      <c r="FM9" s="30">
        <v>839.46</v>
      </c>
      <c r="FN9" s="79" t="s">
        <v>525</v>
      </c>
      <c r="FO9" s="24">
        <v>29.5</v>
      </c>
      <c r="FP9" s="16"/>
      <c r="FQ9" s="140"/>
      <c r="FR9" s="133"/>
      <c r="FS9" s="20">
        <v>2</v>
      </c>
      <c r="FT9" s="30">
        <v>856.83</v>
      </c>
      <c r="FU9" s="58">
        <v>42023</v>
      </c>
      <c r="FV9" s="30">
        <v>856.83</v>
      </c>
      <c r="FW9" s="79" t="s">
        <v>533</v>
      </c>
      <c r="FX9" s="24">
        <v>29.5</v>
      </c>
      <c r="FY9" s="16"/>
      <c r="FZ9" s="140"/>
      <c r="GA9" s="184"/>
      <c r="GB9" s="20">
        <v>2</v>
      </c>
      <c r="GC9" s="19">
        <v>825.4</v>
      </c>
      <c r="GD9" s="17">
        <v>42025</v>
      </c>
      <c r="GE9" s="30">
        <v>825.4</v>
      </c>
      <c r="GF9" s="433" t="s">
        <v>545</v>
      </c>
      <c r="GG9" s="24">
        <v>30</v>
      </c>
      <c r="GH9" s="16"/>
      <c r="GI9" s="140"/>
      <c r="GJ9" s="133"/>
      <c r="GK9" s="20">
        <v>2</v>
      </c>
      <c r="GL9" s="19">
        <v>948.5</v>
      </c>
      <c r="GM9" s="17">
        <v>42024</v>
      </c>
      <c r="GN9" s="19">
        <v>948.5</v>
      </c>
      <c r="GO9" s="72" t="s">
        <v>540</v>
      </c>
      <c r="GP9" s="24">
        <v>30</v>
      </c>
      <c r="GQ9" s="16"/>
      <c r="GR9" s="140"/>
      <c r="GS9" s="133"/>
      <c r="GT9" s="20">
        <v>2</v>
      </c>
      <c r="GU9" s="19">
        <v>858.96</v>
      </c>
      <c r="GV9" s="17">
        <v>42024</v>
      </c>
      <c r="GW9" s="19">
        <v>858.96</v>
      </c>
      <c r="GX9" s="72" t="s">
        <v>538</v>
      </c>
      <c r="GY9" s="24">
        <v>30</v>
      </c>
      <c r="GZ9" s="16"/>
      <c r="HA9" s="140"/>
      <c r="HB9" s="133"/>
      <c r="HC9" s="20">
        <v>2</v>
      </c>
      <c r="HD9" s="19">
        <v>883.9</v>
      </c>
      <c r="HE9" s="17">
        <v>42025</v>
      </c>
      <c r="HF9" s="19">
        <v>883.9</v>
      </c>
      <c r="HG9" s="72" t="s">
        <v>551</v>
      </c>
      <c r="HH9" s="24">
        <v>31</v>
      </c>
      <c r="HI9" s="16"/>
      <c r="HJ9" s="140"/>
      <c r="HK9" s="133"/>
      <c r="HL9" s="20">
        <v>2</v>
      </c>
      <c r="HM9" s="19">
        <v>919</v>
      </c>
      <c r="HN9" s="17">
        <v>42026</v>
      </c>
      <c r="HO9" s="19">
        <v>919</v>
      </c>
      <c r="HP9" s="72" t="s">
        <v>559</v>
      </c>
      <c r="HQ9" s="24">
        <v>31</v>
      </c>
      <c r="HR9" s="16"/>
      <c r="HS9" s="140"/>
      <c r="HT9" s="133"/>
      <c r="HU9" s="20">
        <v>2</v>
      </c>
      <c r="HV9" s="19">
        <v>912.02</v>
      </c>
      <c r="HW9" s="17">
        <v>42027</v>
      </c>
      <c r="HX9" s="19">
        <v>912.02</v>
      </c>
      <c r="HY9" s="72" t="s">
        <v>562</v>
      </c>
      <c r="HZ9" s="24">
        <v>31</v>
      </c>
      <c r="IA9" s="16"/>
      <c r="IB9" s="140"/>
      <c r="IC9" s="133"/>
      <c r="ID9" s="20">
        <v>2</v>
      </c>
      <c r="IE9" s="19">
        <v>956.2</v>
      </c>
      <c r="IF9" s="17">
        <v>42028</v>
      </c>
      <c r="IG9" s="19">
        <v>956.2</v>
      </c>
      <c r="IH9" s="72" t="s">
        <v>564</v>
      </c>
      <c r="II9" s="24">
        <v>31</v>
      </c>
      <c r="IJ9" s="16"/>
      <c r="IK9" s="140"/>
      <c r="IL9" s="133"/>
      <c r="IM9" s="20">
        <v>2</v>
      </c>
      <c r="IN9" s="19">
        <v>924.4</v>
      </c>
      <c r="IO9" s="110">
        <v>42028</v>
      </c>
      <c r="IP9" s="19">
        <v>924.4</v>
      </c>
      <c r="IQ9" s="136" t="s">
        <v>569</v>
      </c>
      <c r="IR9" s="108">
        <v>31</v>
      </c>
      <c r="IS9" s="16"/>
      <c r="IT9" s="158"/>
      <c r="IU9" s="133"/>
      <c r="IV9" s="20">
        <v>2</v>
      </c>
      <c r="IW9" s="19">
        <v>922.9</v>
      </c>
      <c r="IX9" s="17">
        <v>42031</v>
      </c>
      <c r="IY9" s="19">
        <v>922.9</v>
      </c>
      <c r="IZ9" s="72" t="s">
        <v>577</v>
      </c>
      <c r="JA9" s="24">
        <v>31</v>
      </c>
      <c r="JB9" s="16"/>
      <c r="JC9" s="158"/>
      <c r="JD9" s="133"/>
      <c r="JE9" s="20">
        <v>2</v>
      </c>
      <c r="JF9" s="19">
        <v>843.99</v>
      </c>
      <c r="JG9" s="17">
        <v>42033</v>
      </c>
      <c r="JH9" s="19">
        <v>843.99</v>
      </c>
      <c r="JI9" s="72" t="s">
        <v>587</v>
      </c>
      <c r="JJ9" s="24">
        <v>31</v>
      </c>
      <c r="JK9" s="16"/>
      <c r="JL9" s="423"/>
      <c r="JM9" s="317"/>
      <c r="JN9" s="20">
        <v>2</v>
      </c>
      <c r="JO9" s="19">
        <v>894.78</v>
      </c>
      <c r="JP9" s="17">
        <v>42035</v>
      </c>
      <c r="JQ9" s="19">
        <v>894.78</v>
      </c>
      <c r="JR9" s="72" t="s">
        <v>604</v>
      </c>
      <c r="JS9" s="24">
        <v>31</v>
      </c>
      <c r="JT9" s="16"/>
      <c r="JU9" s="423"/>
      <c r="JV9" s="133"/>
      <c r="JW9" s="20">
        <v>2</v>
      </c>
      <c r="JX9" s="434">
        <v>932.6</v>
      </c>
      <c r="JY9" s="110">
        <v>42033</v>
      </c>
      <c r="JZ9" s="434">
        <v>932.6</v>
      </c>
      <c r="KA9" s="136" t="s">
        <v>589</v>
      </c>
      <c r="KB9" s="108">
        <v>31</v>
      </c>
      <c r="KC9" s="16"/>
      <c r="KD9" s="423"/>
      <c r="KE9" s="133"/>
      <c r="KF9" s="20">
        <v>2</v>
      </c>
      <c r="KG9" s="219">
        <v>961.2</v>
      </c>
      <c r="KH9" s="663"/>
      <c r="KI9" s="664"/>
      <c r="KJ9" s="665"/>
      <c r="KK9" s="666"/>
      <c r="KL9" s="16"/>
      <c r="KM9" s="423"/>
      <c r="KN9" s="133"/>
      <c r="KO9" s="20">
        <v>2</v>
      </c>
      <c r="KP9" s="19">
        <v>949.8</v>
      </c>
      <c r="KQ9" s="17"/>
      <c r="KR9" s="19"/>
      <c r="KS9" s="72"/>
      <c r="KT9" s="24"/>
      <c r="KU9" s="16"/>
      <c r="KV9" s="423"/>
      <c r="KW9" s="133"/>
      <c r="KX9" s="20">
        <v>2</v>
      </c>
      <c r="KY9" s="207">
        <v>957.1</v>
      </c>
      <c r="KZ9" s="17">
        <v>42035</v>
      </c>
      <c r="LA9" s="207">
        <v>957.1</v>
      </c>
      <c r="LB9" s="72" t="s">
        <v>609</v>
      </c>
      <c r="LC9" s="24">
        <v>30</v>
      </c>
      <c r="LD9" s="16"/>
      <c r="LE9" s="423"/>
      <c r="LF9" s="133"/>
      <c r="LG9" s="20">
        <v>2</v>
      </c>
      <c r="LH9" s="19">
        <v>906.68</v>
      </c>
      <c r="LI9" s="17"/>
      <c r="LJ9" s="19"/>
      <c r="LK9" s="72"/>
      <c r="LL9" s="24"/>
      <c r="LM9" s="16"/>
      <c r="LN9" s="140"/>
      <c r="LO9" s="133"/>
      <c r="LP9" s="20"/>
      <c r="LQ9" s="19"/>
      <c r="LR9" s="17"/>
      <c r="LS9" s="19"/>
      <c r="LT9" s="195"/>
      <c r="LU9" s="24"/>
      <c r="LV9" s="16"/>
      <c r="LW9" s="140"/>
      <c r="LX9" s="133"/>
      <c r="LY9" s="20"/>
      <c r="LZ9" s="19"/>
      <c r="MA9" s="17"/>
      <c r="MB9" s="19"/>
      <c r="MC9" s="72"/>
      <c r="MD9" s="24"/>
      <c r="ME9" s="16"/>
      <c r="MF9" s="140"/>
      <c r="MG9" s="133"/>
      <c r="MH9" s="20"/>
      <c r="MI9" s="19"/>
      <c r="MJ9" s="17"/>
      <c r="MK9" s="19"/>
      <c r="ML9" s="72"/>
      <c r="MM9" s="24"/>
      <c r="MN9" s="16"/>
      <c r="MO9" s="140"/>
      <c r="MP9" s="133"/>
      <c r="MQ9" s="20"/>
      <c r="MR9" s="19"/>
      <c r="MS9" s="17"/>
      <c r="MT9" s="19"/>
      <c r="MU9" s="72"/>
      <c r="MV9" s="24"/>
      <c r="MX9" s="140"/>
      <c r="MY9" s="2"/>
      <c r="MZ9" s="20"/>
      <c r="NA9" s="19"/>
      <c r="NB9" s="17"/>
      <c r="NC9" s="19"/>
      <c r="ND9" s="366"/>
      <c r="NE9" s="24"/>
      <c r="NG9" s="140"/>
      <c r="NH9" s="2"/>
      <c r="NI9" s="20"/>
      <c r="NJ9" s="19"/>
      <c r="NK9" s="17"/>
      <c r="NL9" s="19"/>
      <c r="NM9" s="72"/>
      <c r="NN9" s="24"/>
      <c r="NP9" s="140"/>
      <c r="NQ9" s="2"/>
      <c r="NR9" s="20">
        <v>2</v>
      </c>
      <c r="NS9" s="19"/>
      <c r="NT9" s="17"/>
      <c r="NU9" s="19"/>
      <c r="NV9" s="72"/>
      <c r="NW9" s="24"/>
      <c r="NY9" s="140"/>
      <c r="NZ9" s="2"/>
      <c r="OA9" s="20">
        <v>2</v>
      </c>
      <c r="OB9" s="19"/>
      <c r="OC9" s="17"/>
      <c r="OD9" s="19"/>
      <c r="OE9" s="72"/>
      <c r="OF9" s="24"/>
      <c r="OH9" s="140"/>
      <c r="OI9" s="2"/>
      <c r="OJ9" s="20"/>
      <c r="OK9" s="19"/>
      <c r="OL9" s="17"/>
      <c r="OM9" s="19"/>
      <c r="ON9" s="72"/>
      <c r="OO9" s="24"/>
      <c r="OQ9" s="140"/>
      <c r="OR9" s="2"/>
      <c r="OS9" s="20"/>
      <c r="OT9" s="19"/>
      <c r="OU9" s="17"/>
      <c r="OV9" s="19"/>
      <c r="OW9" s="72"/>
      <c r="OX9" s="24"/>
      <c r="OZ9" s="140"/>
      <c r="PA9" s="2"/>
      <c r="PB9" s="20"/>
      <c r="PC9" s="19"/>
      <c r="PD9" s="17"/>
      <c r="PE9" s="19"/>
      <c r="PF9" s="72"/>
      <c r="PG9" s="24"/>
      <c r="PI9" s="140"/>
      <c r="PJ9" s="2"/>
      <c r="PK9" s="20"/>
      <c r="PL9" s="19"/>
      <c r="PM9" s="17"/>
      <c r="PN9" s="19"/>
      <c r="PO9" s="72"/>
      <c r="PP9" s="24"/>
      <c r="PR9" s="140"/>
      <c r="PS9" s="2"/>
      <c r="PT9" s="20"/>
      <c r="PU9" s="19"/>
      <c r="PV9" s="17"/>
      <c r="PW9" s="19"/>
      <c r="PX9" s="72"/>
      <c r="PY9" s="24"/>
      <c r="QA9" s="140"/>
      <c r="QB9" s="2"/>
      <c r="QC9" s="20"/>
      <c r="QD9" s="19"/>
      <c r="QE9" s="17"/>
      <c r="QF9" s="19"/>
      <c r="QG9" s="72"/>
      <c r="QH9" s="24"/>
      <c r="QJ9" s="140"/>
      <c r="QK9" s="2"/>
      <c r="QL9" s="20"/>
      <c r="QM9" s="19"/>
      <c r="QN9" s="17"/>
      <c r="QO9" s="19"/>
      <c r="QP9" s="72"/>
      <c r="QQ9" s="24"/>
      <c r="QS9" s="140"/>
      <c r="QT9" s="2"/>
      <c r="QU9" s="20"/>
      <c r="QV9" s="19"/>
      <c r="QW9" s="17"/>
      <c r="QX9" s="19"/>
      <c r="QY9" s="72"/>
      <c r="QZ9" s="24"/>
      <c r="RB9" s="140"/>
      <c r="RC9" s="2"/>
      <c r="RD9" s="20"/>
      <c r="RE9" s="19"/>
      <c r="RF9" s="17"/>
      <c r="RG9" s="19"/>
      <c r="RH9" s="72"/>
      <c r="RI9" s="24"/>
      <c r="RK9" s="140"/>
      <c r="RL9" s="2"/>
      <c r="RM9" s="20">
        <v>2</v>
      </c>
      <c r="RN9" s="19"/>
      <c r="RO9" s="17"/>
      <c r="RP9" s="19"/>
      <c r="RQ9" s="72"/>
      <c r="RR9" s="24"/>
      <c r="RT9" s="140"/>
      <c r="RU9" s="2"/>
      <c r="RV9" s="20"/>
      <c r="RW9" s="19"/>
      <c r="RX9" s="17"/>
      <c r="RY9" s="19"/>
      <c r="RZ9" s="72"/>
      <c r="SA9" s="24"/>
      <c r="SC9" s="140"/>
      <c r="SD9" s="2"/>
      <c r="SE9" s="20"/>
      <c r="SF9" s="19"/>
      <c r="SG9" s="17"/>
      <c r="SH9" s="19"/>
      <c r="SI9" s="72"/>
      <c r="SJ9" s="24"/>
      <c r="SL9" s="140"/>
      <c r="SM9" s="2"/>
      <c r="SN9" s="20">
        <v>2</v>
      </c>
      <c r="SO9" s="19"/>
      <c r="SP9" s="17"/>
      <c r="SQ9" s="19"/>
      <c r="SR9" s="72"/>
      <c r="SS9" s="24"/>
      <c r="SU9" s="140"/>
      <c r="SV9" s="2"/>
      <c r="SW9" s="20">
        <v>2</v>
      </c>
      <c r="SX9" s="19"/>
      <c r="SY9" s="17"/>
      <c r="SZ9" s="19"/>
      <c r="TA9" s="72"/>
      <c r="TB9" s="24"/>
      <c r="TD9" s="140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FARMALAND 320</v>
      </c>
      <c r="D10" s="74" t="str">
        <f t="shared" si="6"/>
        <v>PED. 5000012</v>
      </c>
      <c r="E10" s="169">
        <f t="shared" si="6"/>
        <v>42010</v>
      </c>
      <c r="F10" s="77">
        <f t="shared" si="6"/>
        <v>19326.61</v>
      </c>
      <c r="G10" s="15">
        <f t="shared" si="6"/>
        <v>23</v>
      </c>
      <c r="H10" s="65">
        <f t="shared" si="6"/>
        <v>19337.439999999999</v>
      </c>
      <c r="I10" s="18">
        <f t="shared" si="6"/>
        <v>-10.829999999998108</v>
      </c>
      <c r="K10" s="142" t="s">
        <v>283</v>
      </c>
      <c r="L10" s="2"/>
      <c r="M10" s="20">
        <v>3</v>
      </c>
      <c r="N10" s="19">
        <v>899</v>
      </c>
      <c r="O10" s="17">
        <v>42004</v>
      </c>
      <c r="P10" s="19">
        <v>899</v>
      </c>
      <c r="Q10" s="72" t="s">
        <v>286</v>
      </c>
      <c r="R10" s="24">
        <v>31</v>
      </c>
      <c r="S10" s="16"/>
      <c r="T10" s="142"/>
      <c r="U10" s="133"/>
      <c r="V10" s="20">
        <v>3</v>
      </c>
      <c r="W10" s="219">
        <v>875.28</v>
      </c>
      <c r="X10" s="538">
        <v>42007</v>
      </c>
      <c r="Y10" s="542">
        <v>875.28</v>
      </c>
      <c r="Z10" s="540" t="s">
        <v>447</v>
      </c>
      <c r="AA10" s="541">
        <v>31</v>
      </c>
      <c r="AB10" s="16"/>
      <c r="AC10" s="142"/>
      <c r="AD10" s="133"/>
      <c r="AE10" s="20">
        <v>3</v>
      </c>
      <c r="AF10" s="141">
        <v>915.65</v>
      </c>
      <c r="AG10" s="593">
        <v>42009</v>
      </c>
      <c r="AH10" s="594">
        <v>915.65</v>
      </c>
      <c r="AI10" s="595" t="s">
        <v>447</v>
      </c>
      <c r="AJ10" s="106">
        <v>31</v>
      </c>
      <c r="AK10" s="16"/>
      <c r="AL10" s="142"/>
      <c r="AM10" s="133"/>
      <c r="AN10" s="20">
        <v>3</v>
      </c>
      <c r="AO10" s="19">
        <v>916.2</v>
      </c>
      <c r="AP10" s="17">
        <v>42007</v>
      </c>
      <c r="AQ10" s="19">
        <v>916.2</v>
      </c>
      <c r="AR10" s="72" t="s">
        <v>444</v>
      </c>
      <c r="AS10" s="24">
        <v>31</v>
      </c>
      <c r="AT10" s="16"/>
      <c r="AU10" s="142"/>
      <c r="AV10" s="184"/>
      <c r="AW10" s="20">
        <v>3</v>
      </c>
      <c r="AX10" s="19">
        <v>915.65</v>
      </c>
      <c r="AY10" s="110">
        <v>42010</v>
      </c>
      <c r="AZ10" s="19">
        <v>915.65</v>
      </c>
      <c r="BA10" s="136" t="s">
        <v>455</v>
      </c>
      <c r="BB10" s="108">
        <v>29</v>
      </c>
      <c r="BC10" s="16"/>
      <c r="BD10" s="142"/>
      <c r="BE10" s="184"/>
      <c r="BF10" s="20">
        <v>3</v>
      </c>
      <c r="BG10" s="19">
        <v>895.69</v>
      </c>
      <c r="BH10" s="17">
        <v>42010</v>
      </c>
      <c r="BI10" s="19">
        <v>895.69</v>
      </c>
      <c r="BJ10" s="72" t="s">
        <v>458</v>
      </c>
      <c r="BK10" s="167">
        <v>29</v>
      </c>
      <c r="BL10" s="16"/>
      <c r="BM10" s="142"/>
      <c r="BN10" s="133"/>
      <c r="BO10" s="20">
        <v>3</v>
      </c>
      <c r="BP10" s="19">
        <v>860.32</v>
      </c>
      <c r="BQ10" s="17">
        <v>42012</v>
      </c>
      <c r="BR10" s="19">
        <v>860.32</v>
      </c>
      <c r="BS10" s="72" t="s">
        <v>466</v>
      </c>
      <c r="BT10" s="24">
        <v>29</v>
      </c>
      <c r="BU10" s="16"/>
      <c r="BV10" s="142"/>
      <c r="BW10" s="133"/>
      <c r="BX10" s="20">
        <v>3</v>
      </c>
      <c r="BY10" s="19">
        <v>880.27</v>
      </c>
      <c r="BZ10" s="17">
        <v>42013</v>
      </c>
      <c r="CA10" s="19">
        <v>880.27</v>
      </c>
      <c r="CB10" s="72" t="s">
        <v>474</v>
      </c>
      <c r="CC10" s="24">
        <v>28</v>
      </c>
      <c r="CD10" s="16"/>
      <c r="CE10" s="142"/>
      <c r="CF10" s="133"/>
      <c r="CG10" s="20">
        <v>3</v>
      </c>
      <c r="CH10" s="19">
        <v>922.6</v>
      </c>
      <c r="CI10" s="17">
        <v>42012</v>
      </c>
      <c r="CJ10" s="19">
        <v>922.6</v>
      </c>
      <c r="CK10" s="43" t="s">
        <v>470</v>
      </c>
      <c r="CL10" s="24">
        <v>28</v>
      </c>
      <c r="CM10" s="16"/>
      <c r="CN10" s="142"/>
      <c r="CO10" s="133"/>
      <c r="CP10" s="20">
        <v>3</v>
      </c>
      <c r="CQ10" s="19">
        <v>929.4</v>
      </c>
      <c r="CR10" s="17">
        <v>42014</v>
      </c>
      <c r="CS10" s="19">
        <v>929.4</v>
      </c>
      <c r="CT10" s="383" t="s">
        <v>489</v>
      </c>
      <c r="CU10" s="24">
        <v>28</v>
      </c>
      <c r="CV10" s="16"/>
      <c r="CW10" s="142"/>
      <c r="CX10" s="133"/>
      <c r="CY10" s="20">
        <v>3</v>
      </c>
      <c r="CZ10" s="219">
        <v>849.89</v>
      </c>
      <c r="DA10" s="17">
        <v>42014</v>
      </c>
      <c r="DB10" s="219">
        <v>849.89</v>
      </c>
      <c r="DC10" s="43" t="s">
        <v>485</v>
      </c>
      <c r="DD10" s="24">
        <v>28</v>
      </c>
      <c r="DE10" s="16"/>
      <c r="DF10" s="142"/>
      <c r="DG10" s="133"/>
      <c r="DH10" s="20">
        <v>3</v>
      </c>
      <c r="DI10" s="19">
        <v>922.6</v>
      </c>
      <c r="DJ10" s="17">
        <v>42017</v>
      </c>
      <c r="DK10" s="19">
        <v>922.6</v>
      </c>
      <c r="DL10" s="43" t="s">
        <v>495</v>
      </c>
      <c r="DM10" s="24">
        <v>28</v>
      </c>
      <c r="DN10" s="16"/>
      <c r="DO10" s="142"/>
      <c r="DP10" s="133"/>
      <c r="DQ10" s="20">
        <v>3</v>
      </c>
      <c r="DR10" s="30">
        <v>883.9</v>
      </c>
      <c r="DS10" s="58">
        <v>42017</v>
      </c>
      <c r="DT10" s="30">
        <v>883.9</v>
      </c>
      <c r="DU10" s="79" t="s">
        <v>499</v>
      </c>
      <c r="DV10" s="24">
        <v>28</v>
      </c>
      <c r="DW10" s="16"/>
      <c r="DX10" s="142"/>
      <c r="DY10" s="133"/>
      <c r="DZ10" s="20">
        <v>3</v>
      </c>
      <c r="EA10" s="30">
        <v>873.02</v>
      </c>
      <c r="EB10" s="58">
        <v>42017</v>
      </c>
      <c r="EC10" s="30">
        <v>873.02</v>
      </c>
      <c r="ED10" s="79" t="s">
        <v>497</v>
      </c>
      <c r="EE10" s="24">
        <v>28</v>
      </c>
      <c r="EF10" s="16"/>
      <c r="EG10" s="142"/>
      <c r="EH10" s="184"/>
      <c r="EI10" s="20">
        <v>3</v>
      </c>
      <c r="EJ10" s="19">
        <v>905.22</v>
      </c>
      <c r="EK10" s="17">
        <v>42020</v>
      </c>
      <c r="EL10" s="19">
        <v>905.22</v>
      </c>
      <c r="EM10" s="43" t="s">
        <v>516</v>
      </c>
      <c r="EN10" s="24">
        <v>29.5</v>
      </c>
      <c r="EO10" s="16"/>
      <c r="EP10" s="142"/>
      <c r="EQ10" s="133"/>
      <c r="ER10" s="20">
        <v>3</v>
      </c>
      <c r="ES10" s="19">
        <v>854.7</v>
      </c>
      <c r="ET10" s="17">
        <v>42019</v>
      </c>
      <c r="EU10" s="19">
        <v>854.7</v>
      </c>
      <c r="EV10" s="79" t="s">
        <v>511</v>
      </c>
      <c r="EW10" s="24">
        <v>29.5</v>
      </c>
      <c r="EX10" s="16"/>
      <c r="EY10" s="142"/>
      <c r="EZ10" s="133"/>
      <c r="FA10" s="20">
        <v>3</v>
      </c>
      <c r="FB10" s="19">
        <v>929</v>
      </c>
      <c r="FC10" s="17">
        <v>42021</v>
      </c>
      <c r="FD10" s="19">
        <v>929</v>
      </c>
      <c r="FE10" s="43" t="s">
        <v>524</v>
      </c>
      <c r="FF10" s="24">
        <v>29.5</v>
      </c>
      <c r="FG10" s="16"/>
      <c r="FH10" s="142"/>
      <c r="FI10" s="133"/>
      <c r="FJ10" s="20">
        <v>3</v>
      </c>
      <c r="FK10" s="30">
        <v>834.47</v>
      </c>
      <c r="FL10" s="58">
        <v>42021</v>
      </c>
      <c r="FM10" s="30">
        <v>834.47</v>
      </c>
      <c r="FN10" s="79" t="s">
        <v>519</v>
      </c>
      <c r="FO10" s="24">
        <v>29.5</v>
      </c>
      <c r="FP10" s="16"/>
      <c r="FQ10" s="142"/>
      <c r="FR10" s="133"/>
      <c r="FS10" s="20">
        <v>3</v>
      </c>
      <c r="FT10" s="30">
        <v>865</v>
      </c>
      <c r="FU10" s="58">
        <v>42023</v>
      </c>
      <c r="FV10" s="30">
        <v>865</v>
      </c>
      <c r="FW10" s="79" t="s">
        <v>533</v>
      </c>
      <c r="FX10" s="24">
        <v>29.5</v>
      </c>
      <c r="FY10" s="16"/>
      <c r="FZ10" s="142"/>
      <c r="GA10" s="184"/>
      <c r="GB10" s="20">
        <v>3</v>
      </c>
      <c r="GC10" s="19">
        <v>839.91</v>
      </c>
      <c r="GD10" s="17">
        <v>42025</v>
      </c>
      <c r="GE10" s="30">
        <v>839.91</v>
      </c>
      <c r="GF10" s="433" t="s">
        <v>545</v>
      </c>
      <c r="GG10" s="24">
        <v>30</v>
      </c>
      <c r="GH10" s="16"/>
      <c r="GI10" s="142"/>
      <c r="GJ10" s="133"/>
      <c r="GK10" s="20">
        <v>3</v>
      </c>
      <c r="GL10" s="19">
        <v>914.9</v>
      </c>
      <c r="GM10" s="17">
        <v>42024</v>
      </c>
      <c r="GN10" s="19">
        <v>914.9</v>
      </c>
      <c r="GO10" s="72" t="s">
        <v>540</v>
      </c>
      <c r="GP10" s="24">
        <v>30</v>
      </c>
      <c r="GQ10" s="16"/>
      <c r="GR10" s="142"/>
      <c r="GS10" s="133"/>
      <c r="GT10" s="20">
        <v>3</v>
      </c>
      <c r="GU10" s="19">
        <v>847.17</v>
      </c>
      <c r="GV10" s="17">
        <v>42024</v>
      </c>
      <c r="GW10" s="19">
        <v>847.17</v>
      </c>
      <c r="GX10" s="72" t="s">
        <v>538</v>
      </c>
      <c r="GY10" s="24">
        <v>30</v>
      </c>
      <c r="GZ10" s="16"/>
      <c r="HA10" s="142"/>
      <c r="HB10" s="133"/>
      <c r="HC10" s="20">
        <v>3</v>
      </c>
      <c r="HD10" s="19">
        <v>890.7</v>
      </c>
      <c r="HE10" s="17">
        <v>42025</v>
      </c>
      <c r="HF10" s="19">
        <v>890.7</v>
      </c>
      <c r="HG10" s="72" t="s">
        <v>551</v>
      </c>
      <c r="HH10" s="24">
        <v>31</v>
      </c>
      <c r="HI10" s="16"/>
      <c r="HJ10" s="142"/>
      <c r="HK10" s="133"/>
      <c r="HL10" s="20">
        <v>3</v>
      </c>
      <c r="HM10" s="19">
        <v>919.9</v>
      </c>
      <c r="HN10" s="17">
        <v>42026</v>
      </c>
      <c r="HO10" s="19">
        <v>919.9</v>
      </c>
      <c r="HP10" s="72" t="s">
        <v>559</v>
      </c>
      <c r="HQ10" s="24">
        <v>31</v>
      </c>
      <c r="HR10" s="16"/>
      <c r="HS10" s="142"/>
      <c r="HT10" s="133"/>
      <c r="HU10" s="20">
        <v>3</v>
      </c>
      <c r="HV10" s="19">
        <v>807.26</v>
      </c>
      <c r="HW10" s="17">
        <v>42027</v>
      </c>
      <c r="HX10" s="19">
        <v>807.26</v>
      </c>
      <c r="HY10" s="72" t="s">
        <v>562</v>
      </c>
      <c r="HZ10" s="24">
        <v>31</v>
      </c>
      <c r="IA10" s="16"/>
      <c r="IB10" s="142"/>
      <c r="IC10" s="133"/>
      <c r="ID10" s="20">
        <v>3</v>
      </c>
      <c r="IE10" s="19">
        <v>939.8</v>
      </c>
      <c r="IF10" s="17">
        <v>42028</v>
      </c>
      <c r="IG10" s="19">
        <v>939.8</v>
      </c>
      <c r="IH10" s="72" t="s">
        <v>564</v>
      </c>
      <c r="II10" s="24">
        <v>31</v>
      </c>
      <c r="IJ10" s="16"/>
      <c r="IK10" s="142"/>
      <c r="IL10" s="133"/>
      <c r="IM10" s="20">
        <v>3</v>
      </c>
      <c r="IN10" s="19">
        <v>925.3</v>
      </c>
      <c r="IO10" s="110">
        <v>42028</v>
      </c>
      <c r="IP10" s="19">
        <v>925.3</v>
      </c>
      <c r="IQ10" s="136" t="s">
        <v>569</v>
      </c>
      <c r="IR10" s="108">
        <v>31</v>
      </c>
      <c r="IS10" s="16"/>
      <c r="IT10" s="182"/>
      <c r="IU10" s="133"/>
      <c r="IV10" s="20">
        <v>3</v>
      </c>
      <c r="IW10" s="19">
        <v>900.68</v>
      </c>
      <c r="IX10" s="17">
        <v>42031</v>
      </c>
      <c r="IY10" s="19">
        <v>900.68</v>
      </c>
      <c r="IZ10" s="72" t="s">
        <v>577</v>
      </c>
      <c r="JA10" s="24">
        <v>31</v>
      </c>
      <c r="JB10" s="16"/>
      <c r="JC10" s="182"/>
      <c r="JD10" s="133"/>
      <c r="JE10" s="20">
        <v>3</v>
      </c>
      <c r="JF10" s="19">
        <v>821.77</v>
      </c>
      <c r="JG10" s="17">
        <v>42033</v>
      </c>
      <c r="JH10" s="19">
        <v>821.77</v>
      </c>
      <c r="JI10" s="72" t="s">
        <v>584</v>
      </c>
      <c r="JJ10" s="24">
        <v>31</v>
      </c>
      <c r="JK10" s="16"/>
      <c r="JL10" s="59"/>
      <c r="JM10" s="318"/>
      <c r="JN10" s="20">
        <v>3</v>
      </c>
      <c r="JO10" s="19">
        <v>940.14</v>
      </c>
      <c r="JP10" s="17">
        <v>42034</v>
      </c>
      <c r="JQ10" s="19">
        <v>940.14</v>
      </c>
      <c r="JR10" s="72" t="s">
        <v>597</v>
      </c>
      <c r="JS10" s="24">
        <v>31</v>
      </c>
      <c r="JT10" s="16"/>
      <c r="JU10" s="59"/>
      <c r="JV10" s="133"/>
      <c r="JW10" s="20">
        <v>3</v>
      </c>
      <c r="JX10" s="219">
        <v>938</v>
      </c>
      <c r="JY10" s="110">
        <v>42033</v>
      </c>
      <c r="JZ10" s="219">
        <v>938</v>
      </c>
      <c r="KA10" s="136" t="s">
        <v>589</v>
      </c>
      <c r="KB10" s="108">
        <v>31</v>
      </c>
      <c r="KC10" s="16"/>
      <c r="KD10" s="59"/>
      <c r="KE10" s="133"/>
      <c r="KF10" s="20">
        <v>3</v>
      </c>
      <c r="KG10" s="219">
        <v>866.4</v>
      </c>
      <c r="KH10" s="17">
        <v>42035</v>
      </c>
      <c r="KI10" s="219">
        <v>866.4</v>
      </c>
      <c r="KJ10" s="72" t="s">
        <v>605</v>
      </c>
      <c r="KK10" s="24">
        <v>31</v>
      </c>
      <c r="KL10" s="16"/>
      <c r="KM10" s="59"/>
      <c r="KN10" s="133"/>
      <c r="KO10" s="20">
        <v>3</v>
      </c>
      <c r="KP10" s="19">
        <v>923.1</v>
      </c>
      <c r="KQ10" s="17"/>
      <c r="KR10" s="19"/>
      <c r="KS10" s="72"/>
      <c r="KT10" s="24"/>
      <c r="KU10" s="16"/>
      <c r="KV10" s="59"/>
      <c r="KW10" s="133"/>
      <c r="KX10" s="20">
        <v>3</v>
      </c>
      <c r="KY10" s="19">
        <v>965.2</v>
      </c>
      <c r="KZ10" s="17">
        <v>42035</v>
      </c>
      <c r="LA10" s="19">
        <v>965.2</v>
      </c>
      <c r="LB10" s="72" t="s">
        <v>609</v>
      </c>
      <c r="LC10" s="24">
        <v>30</v>
      </c>
      <c r="LD10" s="16"/>
      <c r="LE10" s="59"/>
      <c r="LF10" s="133"/>
      <c r="LG10" s="20">
        <v>3</v>
      </c>
      <c r="LH10" s="19">
        <v>853.51</v>
      </c>
      <c r="LI10" s="17"/>
      <c r="LJ10" s="19"/>
      <c r="LK10" s="72"/>
      <c r="LL10" s="24"/>
      <c r="LM10" s="16"/>
      <c r="LN10" s="59"/>
      <c r="LO10" s="133"/>
      <c r="LP10" s="20"/>
      <c r="LQ10" s="19"/>
      <c r="LR10" s="17"/>
      <c r="LS10" s="19"/>
      <c r="LT10" s="195"/>
      <c r="LU10" s="24"/>
      <c r="LV10" s="16"/>
      <c r="LW10" s="59"/>
      <c r="LX10" s="133"/>
      <c r="LY10" s="20"/>
      <c r="LZ10" s="19"/>
      <c r="MA10" s="17"/>
      <c r="MB10" s="19"/>
      <c r="MC10" s="72"/>
      <c r="MD10" s="24"/>
      <c r="ME10" s="16"/>
      <c r="MF10" s="59"/>
      <c r="MG10" s="133"/>
      <c r="MH10" s="20"/>
      <c r="MI10" s="19"/>
      <c r="MJ10" s="17"/>
      <c r="MK10" s="19"/>
      <c r="ML10" s="72"/>
      <c r="MM10" s="24"/>
      <c r="MN10" s="16"/>
      <c r="MO10" s="59"/>
      <c r="MP10" s="133"/>
      <c r="MQ10" s="20"/>
      <c r="MR10" s="19"/>
      <c r="MS10" s="17"/>
      <c r="MT10" s="19"/>
      <c r="MU10" s="72"/>
      <c r="MV10" s="24"/>
      <c r="MX10" s="59"/>
      <c r="MY10" s="2"/>
      <c r="MZ10" s="20"/>
      <c r="NA10" s="19"/>
      <c r="NB10" s="17"/>
      <c r="NC10" s="19"/>
      <c r="ND10" s="366"/>
      <c r="NE10" s="24"/>
      <c r="NG10" s="59"/>
      <c r="NH10" s="2"/>
      <c r="NI10" s="20"/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42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SMITFIELD FARMLAND</v>
      </c>
      <c r="C11" s="16" t="str">
        <f t="shared" si="7"/>
        <v>FARMLAND</v>
      </c>
      <c r="D11" s="74" t="str">
        <f t="shared" si="7"/>
        <v>PED. 5000035</v>
      </c>
      <c r="E11" s="169">
        <f t="shared" si="7"/>
        <v>42011</v>
      </c>
      <c r="F11" s="77">
        <f t="shared" si="7"/>
        <v>19448.009999999998</v>
      </c>
      <c r="G11" s="15">
        <f t="shared" si="7"/>
        <v>23</v>
      </c>
      <c r="H11" s="65">
        <f t="shared" si="7"/>
        <v>19477.55</v>
      </c>
      <c r="I11" s="18">
        <f t="shared" si="7"/>
        <v>-29.540000000000873</v>
      </c>
      <c r="K11" s="154" t="s">
        <v>34</v>
      </c>
      <c r="L11" s="2"/>
      <c r="M11" s="20">
        <v>4</v>
      </c>
      <c r="N11" s="19">
        <v>943</v>
      </c>
      <c r="O11" s="17">
        <v>42004</v>
      </c>
      <c r="P11" s="19">
        <v>943</v>
      </c>
      <c r="Q11" s="72" t="s">
        <v>286</v>
      </c>
      <c r="R11" s="24">
        <v>31</v>
      </c>
      <c r="S11" s="16"/>
      <c r="T11" s="154" t="s">
        <v>34</v>
      </c>
      <c r="U11" s="133"/>
      <c r="V11" s="20">
        <v>4</v>
      </c>
      <c r="W11" s="219">
        <v>870.29</v>
      </c>
      <c r="X11" s="538">
        <v>42007</v>
      </c>
      <c r="Y11" s="542">
        <v>870.29</v>
      </c>
      <c r="Z11" s="540" t="s">
        <v>447</v>
      </c>
      <c r="AA11" s="541">
        <v>31</v>
      </c>
      <c r="AB11" s="16"/>
      <c r="AC11" s="154" t="s">
        <v>34</v>
      </c>
      <c r="AD11" s="133"/>
      <c r="AE11" s="20">
        <v>4</v>
      </c>
      <c r="AF11" s="141">
        <v>895.24</v>
      </c>
      <c r="AG11" s="593">
        <v>42009</v>
      </c>
      <c r="AH11" s="594">
        <v>895.24</v>
      </c>
      <c r="AI11" s="595" t="s">
        <v>452</v>
      </c>
      <c r="AJ11" s="106">
        <v>31</v>
      </c>
      <c r="AK11" s="16"/>
      <c r="AL11" s="154" t="s">
        <v>34</v>
      </c>
      <c r="AM11" s="133"/>
      <c r="AN11" s="20">
        <v>4</v>
      </c>
      <c r="AO11" s="19">
        <v>918.7</v>
      </c>
      <c r="AP11" s="17">
        <v>42007</v>
      </c>
      <c r="AQ11" s="19">
        <v>918.7</v>
      </c>
      <c r="AR11" s="72" t="s">
        <v>444</v>
      </c>
      <c r="AS11" s="24">
        <v>31</v>
      </c>
      <c r="AT11" s="16"/>
      <c r="AU11" s="154" t="s">
        <v>34</v>
      </c>
      <c r="AV11" s="184"/>
      <c r="AW11" s="20">
        <v>4</v>
      </c>
      <c r="AX11" s="19">
        <v>898.41</v>
      </c>
      <c r="AY11" s="110">
        <v>42010</v>
      </c>
      <c r="AZ11" s="19">
        <v>898.41</v>
      </c>
      <c r="BA11" s="136" t="s">
        <v>455</v>
      </c>
      <c r="BB11" s="108">
        <v>29</v>
      </c>
      <c r="BC11" s="16"/>
      <c r="BD11" s="154" t="s">
        <v>34</v>
      </c>
      <c r="BE11" s="184"/>
      <c r="BF11" s="20">
        <v>4</v>
      </c>
      <c r="BG11" s="19">
        <v>790.93</v>
      </c>
      <c r="BH11" s="17">
        <v>42010</v>
      </c>
      <c r="BI11" s="19">
        <v>790.93</v>
      </c>
      <c r="BJ11" s="72" t="s">
        <v>458</v>
      </c>
      <c r="BK11" s="167">
        <v>29</v>
      </c>
      <c r="BL11" s="16"/>
      <c r="BM11" s="154" t="s">
        <v>34</v>
      </c>
      <c r="BN11" s="133"/>
      <c r="BO11" s="20">
        <v>4</v>
      </c>
      <c r="BP11" s="19">
        <v>818.14</v>
      </c>
      <c r="BQ11" s="17">
        <v>42011</v>
      </c>
      <c r="BR11" s="19">
        <v>818.14</v>
      </c>
      <c r="BS11" s="72" t="s">
        <v>464</v>
      </c>
      <c r="BT11" s="24">
        <v>29</v>
      </c>
      <c r="BU11" s="16"/>
      <c r="BV11" s="154" t="s">
        <v>34</v>
      </c>
      <c r="BW11" s="133"/>
      <c r="BX11" s="20">
        <v>4</v>
      </c>
      <c r="BY11" s="19">
        <v>893.42</v>
      </c>
      <c r="BZ11" s="17">
        <v>42013</v>
      </c>
      <c r="CA11" s="19">
        <v>893.42</v>
      </c>
      <c r="CB11" s="72" t="s">
        <v>474</v>
      </c>
      <c r="CC11" s="24">
        <v>28</v>
      </c>
      <c r="CD11" s="16"/>
      <c r="CE11" s="154" t="s">
        <v>34</v>
      </c>
      <c r="CF11" s="133"/>
      <c r="CG11" s="20">
        <v>4</v>
      </c>
      <c r="CH11" s="19">
        <v>912.6</v>
      </c>
      <c r="CI11" s="17">
        <v>42012</v>
      </c>
      <c r="CJ11" s="19">
        <v>912.6</v>
      </c>
      <c r="CK11" s="43" t="s">
        <v>470</v>
      </c>
      <c r="CL11" s="24">
        <v>28</v>
      </c>
      <c r="CM11" s="16"/>
      <c r="CN11" s="154" t="s">
        <v>34</v>
      </c>
      <c r="CO11" s="133"/>
      <c r="CP11" s="20">
        <v>4</v>
      </c>
      <c r="CQ11" s="19">
        <v>938.8</v>
      </c>
      <c r="CR11" s="17">
        <v>42014</v>
      </c>
      <c r="CS11" s="19">
        <v>938.8</v>
      </c>
      <c r="CT11" s="383" t="s">
        <v>489</v>
      </c>
      <c r="CU11" s="24">
        <v>28</v>
      </c>
      <c r="CV11" s="16"/>
      <c r="CW11" s="154" t="s">
        <v>34</v>
      </c>
      <c r="CX11" s="133"/>
      <c r="CY11" s="20">
        <v>4</v>
      </c>
      <c r="CZ11" s="219">
        <v>903.85</v>
      </c>
      <c r="DA11" s="17">
        <v>42014</v>
      </c>
      <c r="DB11" s="219">
        <v>903.85</v>
      </c>
      <c r="DC11" s="43" t="s">
        <v>485</v>
      </c>
      <c r="DD11" s="24">
        <v>28</v>
      </c>
      <c r="DE11" s="16"/>
      <c r="DF11" s="154" t="s">
        <v>34</v>
      </c>
      <c r="DG11" s="133"/>
      <c r="DH11" s="20">
        <v>4</v>
      </c>
      <c r="DI11" s="19">
        <v>965.2</v>
      </c>
      <c r="DJ11" s="17">
        <v>42017</v>
      </c>
      <c r="DK11" s="19">
        <v>965.2</v>
      </c>
      <c r="DL11" s="43" t="s">
        <v>495</v>
      </c>
      <c r="DM11" s="24">
        <v>28</v>
      </c>
      <c r="DN11" s="16"/>
      <c r="DO11" s="154" t="s">
        <v>34</v>
      </c>
      <c r="DP11" s="133"/>
      <c r="DQ11" s="20">
        <v>4</v>
      </c>
      <c r="DR11" s="30">
        <v>871.66</v>
      </c>
      <c r="DS11" s="58">
        <v>42017</v>
      </c>
      <c r="DT11" s="30">
        <v>871.66</v>
      </c>
      <c r="DU11" s="79" t="s">
        <v>499</v>
      </c>
      <c r="DV11" s="24">
        <v>28</v>
      </c>
      <c r="DW11" s="16"/>
      <c r="DX11" s="154" t="s">
        <v>34</v>
      </c>
      <c r="DY11" s="133"/>
      <c r="DZ11" s="20">
        <v>4</v>
      </c>
      <c r="EA11" s="30">
        <v>871.2</v>
      </c>
      <c r="EB11" s="58">
        <v>42017</v>
      </c>
      <c r="EC11" s="30">
        <v>871.2</v>
      </c>
      <c r="ED11" s="79" t="s">
        <v>497</v>
      </c>
      <c r="EE11" s="24">
        <v>28</v>
      </c>
      <c r="EF11" s="16"/>
      <c r="EG11" s="154" t="s">
        <v>34</v>
      </c>
      <c r="EH11" s="184"/>
      <c r="EI11" s="20">
        <v>4</v>
      </c>
      <c r="EJ11" s="19">
        <v>888.44</v>
      </c>
      <c r="EK11" s="17">
        <v>42019</v>
      </c>
      <c r="EL11" s="19">
        <v>888.44</v>
      </c>
      <c r="EM11" s="43" t="s">
        <v>510</v>
      </c>
      <c r="EN11" s="24">
        <v>29</v>
      </c>
      <c r="EO11" s="16"/>
      <c r="EP11" s="154" t="s">
        <v>34</v>
      </c>
      <c r="EQ11" s="133"/>
      <c r="ER11" s="20">
        <v>4</v>
      </c>
      <c r="ES11" s="19">
        <v>872.7</v>
      </c>
      <c r="ET11" s="17">
        <v>42019</v>
      </c>
      <c r="EU11" s="19">
        <v>872.7</v>
      </c>
      <c r="EV11" s="79" t="s">
        <v>511</v>
      </c>
      <c r="EW11" s="24">
        <v>29.5</v>
      </c>
      <c r="EX11" s="16"/>
      <c r="EY11" s="154" t="s">
        <v>34</v>
      </c>
      <c r="EZ11" s="133"/>
      <c r="FA11" s="20">
        <v>4</v>
      </c>
      <c r="FB11" s="19">
        <v>953.9</v>
      </c>
      <c r="FC11" s="17">
        <v>42021</v>
      </c>
      <c r="FD11" s="19">
        <v>953.9</v>
      </c>
      <c r="FE11" s="43" t="s">
        <v>524</v>
      </c>
      <c r="FF11" s="24">
        <v>29.5</v>
      </c>
      <c r="FG11" s="16"/>
      <c r="FH11" s="154" t="s">
        <v>34</v>
      </c>
      <c r="FI11" s="133"/>
      <c r="FJ11" s="20">
        <v>4</v>
      </c>
      <c r="FK11" s="30">
        <v>933.79</v>
      </c>
      <c r="FL11" s="58">
        <v>42021</v>
      </c>
      <c r="FM11" s="30">
        <v>933.79</v>
      </c>
      <c r="FN11" s="79" t="s">
        <v>519</v>
      </c>
      <c r="FO11" s="24">
        <v>29.5</v>
      </c>
      <c r="FP11" s="16"/>
      <c r="FQ11" s="154" t="s">
        <v>34</v>
      </c>
      <c r="FR11" s="133"/>
      <c r="FS11" s="20">
        <v>4</v>
      </c>
      <c r="FT11" s="30">
        <v>893.12</v>
      </c>
      <c r="FU11" s="58">
        <v>42023</v>
      </c>
      <c r="FV11" s="30">
        <v>893.12</v>
      </c>
      <c r="FW11" s="79" t="s">
        <v>533</v>
      </c>
      <c r="FX11" s="24">
        <v>29.5</v>
      </c>
      <c r="FY11" s="16"/>
      <c r="FZ11" s="154" t="s">
        <v>34</v>
      </c>
      <c r="GA11" s="184"/>
      <c r="GB11" s="20">
        <v>4</v>
      </c>
      <c r="GC11" s="19">
        <v>842.18</v>
      </c>
      <c r="GD11" s="17">
        <v>42025</v>
      </c>
      <c r="GE11" s="30">
        <v>842.18</v>
      </c>
      <c r="GF11" s="433" t="s">
        <v>544</v>
      </c>
      <c r="GG11" s="24">
        <v>30</v>
      </c>
      <c r="GH11" s="16"/>
      <c r="GI11" s="154" t="s">
        <v>34</v>
      </c>
      <c r="GJ11" s="133"/>
      <c r="GK11" s="20">
        <v>4</v>
      </c>
      <c r="GL11" s="19">
        <v>922.1</v>
      </c>
      <c r="GM11" s="17">
        <v>42024</v>
      </c>
      <c r="GN11" s="19">
        <v>922.1</v>
      </c>
      <c r="GO11" s="72" t="s">
        <v>540</v>
      </c>
      <c r="GP11" s="24">
        <v>30</v>
      </c>
      <c r="GQ11" s="16"/>
      <c r="GR11" s="154" t="s">
        <v>34</v>
      </c>
      <c r="GS11" s="133"/>
      <c r="GT11" s="20">
        <v>4</v>
      </c>
      <c r="GU11" s="19">
        <v>838.1</v>
      </c>
      <c r="GV11" s="17">
        <v>42024</v>
      </c>
      <c r="GW11" s="19">
        <v>838.1</v>
      </c>
      <c r="GX11" s="72" t="s">
        <v>538</v>
      </c>
      <c r="GY11" s="24">
        <v>30</v>
      </c>
      <c r="GZ11" s="16"/>
      <c r="HA11" s="154" t="s">
        <v>34</v>
      </c>
      <c r="HB11" s="133"/>
      <c r="HC11" s="20">
        <v>4</v>
      </c>
      <c r="HD11" s="19">
        <v>819.95</v>
      </c>
      <c r="HE11" s="17">
        <v>42025</v>
      </c>
      <c r="HF11" s="19">
        <v>819.95</v>
      </c>
      <c r="HG11" s="72" t="s">
        <v>551</v>
      </c>
      <c r="HH11" s="24">
        <v>31</v>
      </c>
      <c r="HI11" s="16"/>
      <c r="HJ11" s="154" t="s">
        <v>34</v>
      </c>
      <c r="HK11" s="133"/>
      <c r="HL11" s="20">
        <v>4</v>
      </c>
      <c r="HM11" s="19">
        <v>870</v>
      </c>
      <c r="HN11" s="17">
        <v>42026</v>
      </c>
      <c r="HO11" s="19">
        <v>870</v>
      </c>
      <c r="HP11" s="72" t="s">
        <v>559</v>
      </c>
      <c r="HQ11" s="24">
        <v>31</v>
      </c>
      <c r="HR11" s="16"/>
      <c r="HS11" s="154" t="s">
        <v>34</v>
      </c>
      <c r="HT11" s="133"/>
      <c r="HU11" s="20">
        <v>4</v>
      </c>
      <c r="HV11" s="19">
        <v>824.49</v>
      </c>
      <c r="HW11" s="17">
        <v>42027</v>
      </c>
      <c r="HX11" s="19">
        <v>824.49</v>
      </c>
      <c r="HY11" s="72" t="s">
        <v>562</v>
      </c>
      <c r="HZ11" s="24">
        <v>31</v>
      </c>
      <c r="IA11" s="16"/>
      <c r="IB11" s="154" t="s">
        <v>34</v>
      </c>
      <c r="IC11" s="133"/>
      <c r="ID11" s="20">
        <v>4</v>
      </c>
      <c r="IE11" s="19">
        <v>943</v>
      </c>
      <c r="IF11" s="17">
        <v>42028</v>
      </c>
      <c r="IG11" s="19">
        <v>943</v>
      </c>
      <c r="IH11" s="72" t="s">
        <v>564</v>
      </c>
      <c r="II11" s="24">
        <v>31</v>
      </c>
      <c r="IJ11" s="16"/>
      <c r="IK11" s="154" t="s">
        <v>34</v>
      </c>
      <c r="IL11" s="133"/>
      <c r="IM11" s="20">
        <v>4</v>
      </c>
      <c r="IN11" s="19">
        <v>927.1</v>
      </c>
      <c r="IO11" s="110">
        <v>42028</v>
      </c>
      <c r="IP11" s="19">
        <v>927.1</v>
      </c>
      <c r="IQ11" s="136" t="s">
        <v>569</v>
      </c>
      <c r="IR11" s="108">
        <v>31</v>
      </c>
      <c r="IS11" s="16"/>
      <c r="IT11" s="154" t="s">
        <v>34</v>
      </c>
      <c r="IU11" s="133"/>
      <c r="IV11" s="20">
        <v>4</v>
      </c>
      <c r="IW11" s="19">
        <v>834.47</v>
      </c>
      <c r="IX11" s="17">
        <v>42031</v>
      </c>
      <c r="IY11" s="19">
        <v>834.47</v>
      </c>
      <c r="IZ11" s="72" t="s">
        <v>577</v>
      </c>
      <c r="JA11" s="24">
        <v>31</v>
      </c>
      <c r="JB11" s="16"/>
      <c r="JC11" s="154" t="s">
        <v>34</v>
      </c>
      <c r="JD11" s="133"/>
      <c r="JE11" s="20">
        <v>4</v>
      </c>
      <c r="JF11" s="19">
        <v>849.89</v>
      </c>
      <c r="JG11" s="17">
        <v>42033</v>
      </c>
      <c r="JH11" s="19">
        <v>849.89</v>
      </c>
      <c r="JI11" s="72" t="s">
        <v>586</v>
      </c>
      <c r="JJ11" s="24">
        <v>31</v>
      </c>
      <c r="JK11" s="16"/>
      <c r="JL11" s="154"/>
      <c r="JM11" s="318"/>
      <c r="JN11" s="20">
        <v>4</v>
      </c>
      <c r="JO11" s="19">
        <v>868.48</v>
      </c>
      <c r="JP11" s="17">
        <v>42034</v>
      </c>
      <c r="JQ11" s="19">
        <v>868.48</v>
      </c>
      <c r="JR11" s="72" t="s">
        <v>599</v>
      </c>
      <c r="JS11" s="24">
        <v>31</v>
      </c>
      <c r="JT11" s="16"/>
      <c r="JU11" s="154" t="s">
        <v>34</v>
      </c>
      <c r="JV11" s="133"/>
      <c r="JW11" s="20">
        <v>4</v>
      </c>
      <c r="JX11" s="219">
        <v>939.8</v>
      </c>
      <c r="JY11" s="110">
        <v>42033</v>
      </c>
      <c r="JZ11" s="219">
        <v>939.8</v>
      </c>
      <c r="KA11" s="136" t="s">
        <v>589</v>
      </c>
      <c r="KB11" s="108">
        <v>31</v>
      </c>
      <c r="KC11" s="16"/>
      <c r="KD11" s="154" t="s">
        <v>34</v>
      </c>
      <c r="KE11" s="133"/>
      <c r="KF11" s="20">
        <v>4</v>
      </c>
      <c r="KG11" s="219">
        <v>919</v>
      </c>
      <c r="KH11" s="17">
        <v>42035</v>
      </c>
      <c r="KI11" s="219">
        <v>919</v>
      </c>
      <c r="KJ11" s="72" t="s">
        <v>607</v>
      </c>
      <c r="KK11" s="24">
        <v>31</v>
      </c>
      <c r="KL11" s="16"/>
      <c r="KM11" s="154"/>
      <c r="KN11" s="133"/>
      <c r="KO11" s="20">
        <v>4</v>
      </c>
      <c r="KP11" s="19">
        <v>949.4</v>
      </c>
      <c r="KQ11" s="17"/>
      <c r="KR11" s="19"/>
      <c r="KS11" s="72"/>
      <c r="KT11" s="24"/>
      <c r="KU11" s="16"/>
      <c r="KV11" s="154"/>
      <c r="KW11" s="133"/>
      <c r="KX11" s="20">
        <v>4</v>
      </c>
      <c r="KY11" s="207">
        <v>932.6</v>
      </c>
      <c r="KZ11" s="17">
        <v>42035</v>
      </c>
      <c r="LA11" s="207">
        <v>932.6</v>
      </c>
      <c r="LB11" s="72" t="s">
        <v>609</v>
      </c>
      <c r="LC11" s="24">
        <v>30</v>
      </c>
      <c r="LD11" s="16"/>
      <c r="LE11" s="154"/>
      <c r="LF11" s="133"/>
      <c r="LG11" s="20">
        <v>4</v>
      </c>
      <c r="LH11" s="19">
        <v>832.65</v>
      </c>
      <c r="LI11" s="17"/>
      <c r="LJ11" s="19"/>
      <c r="LK11" s="72"/>
      <c r="LL11" s="24"/>
      <c r="LM11" s="16"/>
      <c r="LN11" s="154"/>
      <c r="LO11" s="133"/>
      <c r="LP11" s="20"/>
      <c r="LQ11" s="19"/>
      <c r="LR11" s="17"/>
      <c r="LS11" s="19"/>
      <c r="LT11" s="195"/>
      <c r="LU11" s="24"/>
      <c r="LV11" s="16"/>
      <c r="LW11" s="154"/>
      <c r="LX11" s="133"/>
      <c r="LY11" s="20"/>
      <c r="LZ11" s="19"/>
      <c r="MA11" s="17"/>
      <c r="MB11" s="19"/>
      <c r="MC11" s="72"/>
      <c r="MD11" s="24"/>
      <c r="ME11" s="16"/>
      <c r="MF11" s="154"/>
      <c r="MG11" s="133"/>
      <c r="MH11" s="20"/>
      <c r="MI11" s="19"/>
      <c r="MJ11" s="17"/>
      <c r="MK11" s="19"/>
      <c r="ML11" s="72"/>
      <c r="MM11" s="24"/>
      <c r="MN11" s="16"/>
      <c r="MO11" s="154"/>
      <c r="MP11" s="133"/>
      <c r="MQ11" s="20"/>
      <c r="MR11" s="19"/>
      <c r="MS11" s="17"/>
      <c r="MT11" s="19"/>
      <c r="MU11" s="72"/>
      <c r="MV11" s="24"/>
      <c r="MX11" s="154"/>
      <c r="MY11" s="2"/>
      <c r="MZ11" s="20"/>
      <c r="NA11" s="19"/>
      <c r="NB11" s="17"/>
      <c r="NC11" s="19"/>
      <c r="ND11" s="366"/>
      <c r="NE11" s="24"/>
      <c r="NG11" s="154"/>
      <c r="NH11" s="2"/>
      <c r="NI11" s="20"/>
      <c r="NJ11" s="19"/>
      <c r="NK11" s="17"/>
      <c r="NL11" s="19"/>
      <c r="NM11" s="72"/>
      <c r="NN11" s="24"/>
      <c r="NP11" s="154" t="s">
        <v>34</v>
      </c>
      <c r="NQ11" s="2"/>
      <c r="NR11" s="20">
        <v>4</v>
      </c>
      <c r="NS11" s="19"/>
      <c r="NT11" s="17"/>
      <c r="NU11" s="19"/>
      <c r="NV11" s="72"/>
      <c r="NW11" s="24"/>
      <c r="NY11" s="154" t="s">
        <v>34</v>
      </c>
      <c r="NZ11" s="2"/>
      <c r="OA11" s="20">
        <v>4</v>
      </c>
      <c r="OB11" s="19"/>
      <c r="OC11" s="17"/>
      <c r="OD11" s="19"/>
      <c r="OE11" s="72"/>
      <c r="OF11" s="24"/>
      <c r="OH11" s="154"/>
      <c r="OI11" s="2"/>
      <c r="OJ11" s="20"/>
      <c r="OK11" s="19"/>
      <c r="OL11" s="17"/>
      <c r="OM11" s="19"/>
      <c r="ON11" s="72"/>
      <c r="OO11" s="24"/>
      <c r="OQ11" s="154"/>
      <c r="OR11" s="2"/>
      <c r="OS11" s="20"/>
      <c r="OT11" s="19"/>
      <c r="OU11" s="17"/>
      <c r="OV11" s="19"/>
      <c r="OW11" s="72"/>
      <c r="OX11" s="24"/>
      <c r="OZ11" s="154"/>
      <c r="PA11" s="2"/>
      <c r="PB11" s="20"/>
      <c r="PC11" s="19"/>
      <c r="PD11" s="17"/>
      <c r="PE11" s="19"/>
      <c r="PF11" s="72"/>
      <c r="PG11" s="24"/>
      <c r="PI11" s="154"/>
      <c r="PJ11" s="2"/>
      <c r="PK11" s="20"/>
      <c r="PL11" s="19"/>
      <c r="PM11" s="17"/>
      <c r="PN11" s="19"/>
      <c r="PO11" s="72"/>
      <c r="PP11" s="24"/>
      <c r="PR11" s="154"/>
      <c r="PS11" s="2"/>
      <c r="PT11" s="20"/>
      <c r="PU11" s="19"/>
      <c r="PV11" s="17"/>
      <c r="PW11" s="19"/>
      <c r="PX11" s="72"/>
      <c r="PY11" s="24"/>
      <c r="QA11" s="154"/>
      <c r="QB11" s="2"/>
      <c r="QC11" s="20"/>
      <c r="QD11" s="19"/>
      <c r="QE11" s="17"/>
      <c r="QF11" s="19"/>
      <c r="QG11" s="72"/>
      <c r="QH11" s="24"/>
      <c r="QJ11" s="154"/>
      <c r="QK11" s="2"/>
      <c r="QL11" s="20"/>
      <c r="QM11" s="19"/>
      <c r="QN11" s="17"/>
      <c r="QO11" s="19"/>
      <c r="QP11" s="72"/>
      <c r="QQ11" s="24"/>
      <c r="QS11" s="154"/>
      <c r="QT11" s="2"/>
      <c r="QU11" s="20"/>
      <c r="QV11" s="19"/>
      <c r="QW11" s="17"/>
      <c r="QX11" s="19"/>
      <c r="QY11" s="72"/>
      <c r="QZ11" s="24"/>
      <c r="RB11" s="154"/>
      <c r="RC11" s="2"/>
      <c r="RD11" s="20"/>
      <c r="RE11" s="19"/>
      <c r="RF11" s="17"/>
      <c r="RG11" s="19"/>
      <c r="RH11" s="72"/>
      <c r="RI11" s="24"/>
      <c r="RK11" s="154" t="s">
        <v>34</v>
      </c>
      <c r="RL11" s="2"/>
      <c r="RM11" s="20">
        <v>4</v>
      </c>
      <c r="RN11" s="19"/>
      <c r="RO11" s="17"/>
      <c r="RP11" s="19"/>
      <c r="RQ11" s="72"/>
      <c r="RR11" s="24"/>
      <c r="RT11" s="154"/>
      <c r="RU11" s="2"/>
      <c r="RV11" s="20"/>
      <c r="RW11" s="19"/>
      <c r="RX11" s="17"/>
      <c r="RY11" s="19"/>
      <c r="RZ11" s="72"/>
      <c r="SA11" s="24"/>
      <c r="SC11" s="154"/>
      <c r="SD11" s="2"/>
      <c r="SE11" s="20"/>
      <c r="SF11" s="19"/>
      <c r="SG11" s="17"/>
      <c r="SH11" s="19"/>
      <c r="SI11" s="72"/>
      <c r="SJ11" s="24"/>
      <c r="SL11" s="154" t="s">
        <v>34</v>
      </c>
      <c r="SM11" s="2"/>
      <c r="SN11" s="20">
        <v>4</v>
      </c>
      <c r="SO11" s="19"/>
      <c r="SP11" s="17"/>
      <c r="SQ11" s="19"/>
      <c r="SR11" s="72"/>
      <c r="SS11" s="24"/>
      <c r="SU11" s="154" t="s">
        <v>34</v>
      </c>
      <c r="SV11" s="2"/>
      <c r="SW11" s="20">
        <v>4</v>
      </c>
      <c r="SX11" s="19"/>
      <c r="SY11" s="17"/>
      <c r="SZ11" s="19"/>
      <c r="TA11" s="72"/>
      <c r="TB11" s="24"/>
      <c r="TD11" s="154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 xml:space="preserve">SEABOARD FOODS </v>
      </c>
      <c r="C12" s="16" t="str">
        <f t="shared" si="8"/>
        <v>Seaboard</v>
      </c>
      <c r="D12" s="74" t="str">
        <f t="shared" si="8"/>
        <v>PED. 5000038</v>
      </c>
      <c r="E12" s="169">
        <f t="shared" si="8"/>
        <v>42012</v>
      </c>
      <c r="F12" s="77">
        <f t="shared" si="8"/>
        <v>19352.009999999998</v>
      </c>
      <c r="G12" s="15">
        <f t="shared" si="8"/>
        <v>21</v>
      </c>
      <c r="H12" s="65">
        <f t="shared" si="8"/>
        <v>19387.400000000001</v>
      </c>
      <c r="I12" s="18">
        <f t="shared" si="8"/>
        <v>-35.390000000003056</v>
      </c>
      <c r="K12" s="142" t="s">
        <v>283</v>
      </c>
      <c r="L12" s="2"/>
      <c r="M12" s="20">
        <v>5</v>
      </c>
      <c r="N12" s="19">
        <v>934</v>
      </c>
      <c r="O12" s="17">
        <v>42004</v>
      </c>
      <c r="P12" s="19">
        <v>934</v>
      </c>
      <c r="Q12" s="72" t="s">
        <v>286</v>
      </c>
      <c r="R12" s="24">
        <v>31</v>
      </c>
      <c r="S12" s="16"/>
      <c r="T12" s="142"/>
      <c r="U12" s="133"/>
      <c r="V12" s="20">
        <v>5</v>
      </c>
      <c r="W12" s="219">
        <v>845.35</v>
      </c>
      <c r="X12" s="538">
        <v>42007</v>
      </c>
      <c r="Y12" s="542">
        <v>845.35</v>
      </c>
      <c r="Z12" s="540" t="s">
        <v>447</v>
      </c>
      <c r="AA12" s="541">
        <v>31</v>
      </c>
      <c r="AB12" s="16"/>
      <c r="AC12" s="142" t="s">
        <v>304</v>
      </c>
      <c r="AD12" s="133"/>
      <c r="AE12" s="20">
        <v>5</v>
      </c>
      <c r="AF12" s="141">
        <v>889.8</v>
      </c>
      <c r="AG12" s="17">
        <v>42009</v>
      </c>
      <c r="AH12" s="19">
        <v>889.8</v>
      </c>
      <c r="AI12" s="72" t="s">
        <v>448</v>
      </c>
      <c r="AJ12" s="24">
        <v>31</v>
      </c>
      <c r="AK12" s="16"/>
      <c r="AL12" s="142" t="s">
        <v>307</v>
      </c>
      <c r="AM12" s="133"/>
      <c r="AN12" s="20">
        <v>5</v>
      </c>
      <c r="AO12" s="19">
        <v>938</v>
      </c>
      <c r="AP12" s="17">
        <v>42007</v>
      </c>
      <c r="AQ12" s="19">
        <v>938</v>
      </c>
      <c r="AR12" s="72" t="s">
        <v>444</v>
      </c>
      <c r="AS12" s="24">
        <v>31</v>
      </c>
      <c r="AT12" s="16"/>
      <c r="AU12" s="142"/>
      <c r="AV12" s="184"/>
      <c r="AW12" s="20">
        <v>5</v>
      </c>
      <c r="AX12" s="19">
        <v>897.51</v>
      </c>
      <c r="AY12" s="110">
        <v>42010</v>
      </c>
      <c r="AZ12" s="19">
        <v>897.51</v>
      </c>
      <c r="BA12" s="136" t="s">
        <v>455</v>
      </c>
      <c r="BB12" s="108">
        <v>29</v>
      </c>
      <c r="BC12" s="16"/>
      <c r="BD12" s="142"/>
      <c r="BE12" s="184"/>
      <c r="BF12" s="20">
        <v>5</v>
      </c>
      <c r="BG12" s="19">
        <v>761.9</v>
      </c>
      <c r="BH12" s="17">
        <v>42010</v>
      </c>
      <c r="BI12" s="19">
        <v>761.9</v>
      </c>
      <c r="BJ12" s="72" t="s">
        <v>458</v>
      </c>
      <c r="BK12" s="167">
        <v>29</v>
      </c>
      <c r="BL12" s="16"/>
      <c r="BM12" s="142"/>
      <c r="BN12" s="133"/>
      <c r="BO12" s="20">
        <v>5</v>
      </c>
      <c r="BP12" s="19">
        <v>902.95</v>
      </c>
      <c r="BQ12" s="17">
        <v>42012</v>
      </c>
      <c r="BR12" s="19">
        <v>902.95</v>
      </c>
      <c r="BS12" s="72" t="s">
        <v>466</v>
      </c>
      <c r="BT12" s="24">
        <v>29</v>
      </c>
      <c r="BU12" s="16"/>
      <c r="BV12" s="142"/>
      <c r="BW12" s="133"/>
      <c r="BX12" s="20">
        <v>5</v>
      </c>
      <c r="BY12" s="19">
        <v>920.18</v>
      </c>
      <c r="BZ12" s="17">
        <v>42014</v>
      </c>
      <c r="CA12" s="19">
        <v>920.18</v>
      </c>
      <c r="CB12" s="72" t="s">
        <v>481</v>
      </c>
      <c r="CC12" s="24">
        <v>28</v>
      </c>
      <c r="CD12" s="16"/>
      <c r="CE12" s="142"/>
      <c r="CF12" s="133"/>
      <c r="CG12" s="20">
        <v>5</v>
      </c>
      <c r="CH12" s="19">
        <v>889.9</v>
      </c>
      <c r="CI12" s="17">
        <v>42012</v>
      </c>
      <c r="CJ12" s="19">
        <v>889.9</v>
      </c>
      <c r="CK12" s="43" t="s">
        <v>470</v>
      </c>
      <c r="CL12" s="24">
        <v>28</v>
      </c>
      <c r="CM12" s="16"/>
      <c r="CN12" s="142"/>
      <c r="CO12" s="133"/>
      <c r="CP12" s="20">
        <v>5</v>
      </c>
      <c r="CQ12" s="19">
        <v>939.8</v>
      </c>
      <c r="CR12" s="17">
        <v>42014</v>
      </c>
      <c r="CS12" s="19">
        <v>939.8</v>
      </c>
      <c r="CT12" s="383" t="s">
        <v>489</v>
      </c>
      <c r="CU12" s="24">
        <v>28</v>
      </c>
      <c r="CV12" s="16"/>
      <c r="CW12" s="142"/>
      <c r="CX12" s="133"/>
      <c r="CY12" s="20">
        <v>5</v>
      </c>
      <c r="CZ12" s="219">
        <v>829.48</v>
      </c>
      <c r="DA12" s="17">
        <v>42016</v>
      </c>
      <c r="DB12" s="219">
        <v>829.48</v>
      </c>
      <c r="DC12" s="43" t="s">
        <v>487</v>
      </c>
      <c r="DD12" s="24">
        <v>28</v>
      </c>
      <c r="DE12" s="16"/>
      <c r="DF12" s="142"/>
      <c r="DG12" s="133"/>
      <c r="DH12" s="20">
        <v>5</v>
      </c>
      <c r="DI12" s="19">
        <v>916.3</v>
      </c>
      <c r="DJ12" s="17">
        <v>42017</v>
      </c>
      <c r="DK12" s="19">
        <v>916.3</v>
      </c>
      <c r="DL12" s="43" t="s">
        <v>495</v>
      </c>
      <c r="DM12" s="24">
        <v>28</v>
      </c>
      <c r="DN12" s="16"/>
      <c r="DO12" s="142"/>
      <c r="DP12" s="133"/>
      <c r="DQ12" s="20">
        <v>5</v>
      </c>
      <c r="DR12" s="30">
        <v>772.34</v>
      </c>
      <c r="DS12" s="58">
        <v>42017</v>
      </c>
      <c r="DT12" s="30">
        <v>772.34</v>
      </c>
      <c r="DU12" s="79" t="s">
        <v>499</v>
      </c>
      <c r="DV12" s="24">
        <v>28</v>
      </c>
      <c r="DW12" s="16"/>
      <c r="DX12" s="142"/>
      <c r="DY12" s="133"/>
      <c r="DZ12" s="20">
        <v>5</v>
      </c>
      <c r="EA12" s="30">
        <v>744.67</v>
      </c>
      <c r="EB12" s="58">
        <v>42017</v>
      </c>
      <c r="EC12" s="30">
        <v>744.67</v>
      </c>
      <c r="ED12" s="79" t="s">
        <v>497</v>
      </c>
      <c r="EE12" s="24">
        <v>28</v>
      </c>
      <c r="EF12" s="16"/>
      <c r="EG12" s="142"/>
      <c r="EH12" s="184"/>
      <c r="EI12" s="20">
        <v>5</v>
      </c>
      <c r="EJ12" s="19">
        <v>871.66</v>
      </c>
      <c r="EK12" s="17">
        <v>42019</v>
      </c>
      <c r="EL12" s="19">
        <v>871.66</v>
      </c>
      <c r="EM12" s="43" t="s">
        <v>506</v>
      </c>
      <c r="EN12" s="24">
        <v>28.5</v>
      </c>
      <c r="EO12" s="16"/>
      <c r="EP12" s="142"/>
      <c r="EQ12" s="133"/>
      <c r="ER12" s="20">
        <v>5</v>
      </c>
      <c r="ES12" s="19">
        <v>774.2</v>
      </c>
      <c r="ET12" s="17">
        <v>42019</v>
      </c>
      <c r="EU12" s="19">
        <v>774.2</v>
      </c>
      <c r="EV12" s="79" t="s">
        <v>511</v>
      </c>
      <c r="EW12" s="24">
        <v>29.5</v>
      </c>
      <c r="EX12" s="16"/>
      <c r="EY12" s="142"/>
      <c r="EZ12" s="133"/>
      <c r="FA12" s="20">
        <v>5</v>
      </c>
      <c r="FB12" s="19">
        <v>958.4</v>
      </c>
      <c r="FC12" s="17">
        <v>42021</v>
      </c>
      <c r="FD12" s="19">
        <v>958.4</v>
      </c>
      <c r="FE12" s="43" t="s">
        <v>524</v>
      </c>
      <c r="FF12" s="24">
        <v>29.5</v>
      </c>
      <c r="FG12" s="16"/>
      <c r="FH12" s="142"/>
      <c r="FI12" s="133"/>
      <c r="FJ12" s="20">
        <v>5</v>
      </c>
      <c r="FK12" s="30">
        <v>886.17</v>
      </c>
      <c r="FL12" s="58">
        <v>42021</v>
      </c>
      <c r="FM12" s="30">
        <v>886.17</v>
      </c>
      <c r="FN12" s="79" t="s">
        <v>519</v>
      </c>
      <c r="FO12" s="24">
        <v>29.5</v>
      </c>
      <c r="FP12" s="16"/>
      <c r="FQ12" s="142"/>
      <c r="FR12" s="133"/>
      <c r="FS12" s="20">
        <v>5</v>
      </c>
      <c r="FT12" s="30">
        <v>938.02</v>
      </c>
      <c r="FU12" s="58">
        <v>42023</v>
      </c>
      <c r="FV12" s="30">
        <v>938.02</v>
      </c>
      <c r="FW12" s="79" t="s">
        <v>533</v>
      </c>
      <c r="FX12" s="24">
        <v>29.5</v>
      </c>
      <c r="FY12" s="16"/>
      <c r="FZ12" s="142"/>
      <c r="GA12" s="184"/>
      <c r="GB12" s="20">
        <v>5</v>
      </c>
      <c r="GC12" s="19">
        <v>788.66</v>
      </c>
      <c r="GD12" s="17">
        <v>42025</v>
      </c>
      <c r="GE12" s="30">
        <v>788.66</v>
      </c>
      <c r="GF12" s="433" t="s">
        <v>545</v>
      </c>
      <c r="GG12" s="24">
        <v>30</v>
      </c>
      <c r="GH12" s="16"/>
      <c r="GI12" s="142"/>
      <c r="GJ12" s="133"/>
      <c r="GK12" s="20">
        <v>5</v>
      </c>
      <c r="GL12" s="19">
        <v>935.3</v>
      </c>
      <c r="GM12" s="17">
        <v>42024</v>
      </c>
      <c r="GN12" s="19">
        <v>935.3</v>
      </c>
      <c r="GO12" s="72" t="s">
        <v>541</v>
      </c>
      <c r="GP12" s="24">
        <v>30</v>
      </c>
      <c r="GQ12" s="16"/>
      <c r="GR12" s="142"/>
      <c r="GS12" s="133"/>
      <c r="GT12" s="20">
        <v>5</v>
      </c>
      <c r="GU12" s="19">
        <v>879.37</v>
      </c>
      <c r="GV12" s="17">
        <v>42024</v>
      </c>
      <c r="GW12" s="19">
        <v>879.37</v>
      </c>
      <c r="GX12" s="72" t="s">
        <v>538</v>
      </c>
      <c r="GY12" s="24">
        <v>30</v>
      </c>
      <c r="GZ12" s="16"/>
      <c r="HA12" s="142"/>
      <c r="HB12" s="133"/>
      <c r="HC12" s="20">
        <v>5</v>
      </c>
      <c r="HD12" s="19">
        <v>827.66</v>
      </c>
      <c r="HE12" s="17">
        <v>42025</v>
      </c>
      <c r="HF12" s="19">
        <v>827.66</v>
      </c>
      <c r="HG12" s="72" t="s">
        <v>551</v>
      </c>
      <c r="HH12" s="24">
        <v>31</v>
      </c>
      <c r="HI12" s="16"/>
      <c r="HJ12" s="142"/>
      <c r="HK12" s="133"/>
      <c r="HL12" s="20">
        <v>5</v>
      </c>
      <c r="HM12" s="19">
        <v>913.5</v>
      </c>
      <c r="HN12" s="17">
        <v>42026</v>
      </c>
      <c r="HO12" s="19">
        <v>913.5</v>
      </c>
      <c r="HP12" s="72" t="s">
        <v>559</v>
      </c>
      <c r="HQ12" s="24">
        <v>31</v>
      </c>
      <c r="HR12" s="16"/>
      <c r="HS12" s="142"/>
      <c r="HT12" s="133"/>
      <c r="HU12" s="20">
        <v>5</v>
      </c>
      <c r="HV12" s="19">
        <v>859.41</v>
      </c>
      <c r="HW12" s="17">
        <v>42027</v>
      </c>
      <c r="HX12" s="19">
        <v>859.41</v>
      </c>
      <c r="HY12" s="72" t="s">
        <v>562</v>
      </c>
      <c r="HZ12" s="24">
        <v>31</v>
      </c>
      <c r="IA12" s="16"/>
      <c r="IB12" s="142"/>
      <c r="IC12" s="133"/>
      <c r="ID12" s="20">
        <v>5</v>
      </c>
      <c r="IE12" s="19">
        <v>954.8</v>
      </c>
      <c r="IF12" s="17">
        <v>42028</v>
      </c>
      <c r="IG12" s="19">
        <v>954.8</v>
      </c>
      <c r="IH12" s="72" t="s">
        <v>564</v>
      </c>
      <c r="II12" s="24">
        <v>31</v>
      </c>
      <c r="IJ12" s="16"/>
      <c r="IK12" s="142"/>
      <c r="IL12" s="133"/>
      <c r="IM12" s="20">
        <v>5</v>
      </c>
      <c r="IN12" s="19">
        <v>901.7</v>
      </c>
      <c r="IO12" s="110">
        <v>42028</v>
      </c>
      <c r="IP12" s="19">
        <v>901.7</v>
      </c>
      <c r="IQ12" s="136" t="s">
        <v>569</v>
      </c>
      <c r="IR12" s="108">
        <v>31</v>
      </c>
      <c r="IS12" s="16"/>
      <c r="IT12" s="159"/>
      <c r="IU12" s="133"/>
      <c r="IV12" s="20">
        <v>5</v>
      </c>
      <c r="IW12" s="19">
        <v>798.19</v>
      </c>
      <c r="IX12" s="17">
        <v>42031</v>
      </c>
      <c r="IY12" s="19">
        <v>798.19</v>
      </c>
      <c r="IZ12" s="72" t="s">
        <v>577</v>
      </c>
      <c r="JA12" s="24">
        <v>31</v>
      </c>
      <c r="JB12" s="16"/>
      <c r="JC12" s="159"/>
      <c r="JD12" s="133"/>
      <c r="JE12" s="20">
        <v>5</v>
      </c>
      <c r="JF12" s="19">
        <v>828.12</v>
      </c>
      <c r="JG12" s="17">
        <v>42034</v>
      </c>
      <c r="JH12" s="19">
        <v>828.12</v>
      </c>
      <c r="JI12" s="72" t="s">
        <v>591</v>
      </c>
      <c r="JJ12" s="24">
        <v>31</v>
      </c>
      <c r="JK12" s="16"/>
      <c r="JL12" s="142"/>
      <c r="JM12" s="318"/>
      <c r="JN12" s="20">
        <v>5</v>
      </c>
      <c r="JO12" s="19">
        <v>936.96</v>
      </c>
      <c r="JP12" s="17">
        <v>42035</v>
      </c>
      <c r="JQ12" s="19">
        <v>936.96</v>
      </c>
      <c r="JR12" s="72" t="s">
        <v>604</v>
      </c>
      <c r="JS12" s="24">
        <v>31</v>
      </c>
      <c r="JT12" s="16"/>
      <c r="JU12" s="142"/>
      <c r="JV12" s="133"/>
      <c r="JW12" s="20">
        <v>5</v>
      </c>
      <c r="JX12" s="219">
        <v>922.6</v>
      </c>
      <c r="JY12" s="110">
        <v>42033</v>
      </c>
      <c r="JZ12" s="219">
        <v>922.6</v>
      </c>
      <c r="KA12" s="136" t="s">
        <v>589</v>
      </c>
      <c r="KB12" s="108">
        <v>31</v>
      </c>
      <c r="KC12" s="16"/>
      <c r="KD12" s="142"/>
      <c r="KE12" s="133"/>
      <c r="KF12" s="20">
        <v>5</v>
      </c>
      <c r="KG12" s="219">
        <v>938.9</v>
      </c>
      <c r="KH12" s="17">
        <v>42035</v>
      </c>
      <c r="KI12" s="219">
        <v>938.9</v>
      </c>
      <c r="KJ12" s="72" t="s">
        <v>598</v>
      </c>
      <c r="KK12" s="24">
        <v>31</v>
      </c>
      <c r="KL12" s="16"/>
      <c r="KM12" s="142"/>
      <c r="KN12" s="133"/>
      <c r="KO12" s="20">
        <v>5</v>
      </c>
      <c r="KP12" s="19">
        <v>929.9</v>
      </c>
      <c r="KQ12" s="17"/>
      <c r="KR12" s="19"/>
      <c r="KS12" s="72"/>
      <c r="KT12" s="24"/>
      <c r="KU12" s="16"/>
      <c r="KV12" s="142"/>
      <c r="KW12" s="133"/>
      <c r="KX12" s="20">
        <v>5</v>
      </c>
      <c r="KY12" s="19">
        <v>938</v>
      </c>
      <c r="KZ12" s="17">
        <v>42035</v>
      </c>
      <c r="LA12" s="19">
        <v>938</v>
      </c>
      <c r="LB12" s="72" t="s">
        <v>609</v>
      </c>
      <c r="LC12" s="24">
        <v>30</v>
      </c>
      <c r="LD12" s="16"/>
      <c r="LE12" s="142"/>
      <c r="LF12" s="133"/>
      <c r="LG12" s="20">
        <v>5</v>
      </c>
      <c r="LH12" s="19">
        <v>918.82</v>
      </c>
      <c r="LI12" s="17"/>
      <c r="LJ12" s="19"/>
      <c r="LK12" s="72"/>
      <c r="LL12" s="24"/>
      <c r="LM12" s="16"/>
      <c r="LN12" s="142"/>
      <c r="LO12" s="133"/>
      <c r="LP12" s="20"/>
      <c r="LQ12" s="19"/>
      <c r="LR12" s="17"/>
      <c r="LS12" s="19"/>
      <c r="LT12" s="195"/>
      <c r="LU12" s="24"/>
      <c r="LV12" s="16"/>
      <c r="LW12" s="142"/>
      <c r="LX12" s="133"/>
      <c r="LY12" s="20"/>
      <c r="LZ12" s="19"/>
      <c r="MA12" s="17"/>
      <c r="MB12" s="19"/>
      <c r="MC12" s="72"/>
      <c r="MD12" s="24"/>
      <c r="ME12" s="16"/>
      <c r="MF12" s="142"/>
      <c r="MG12" s="133"/>
      <c r="MH12" s="20"/>
      <c r="MI12" s="19"/>
      <c r="MJ12" s="17"/>
      <c r="MK12" s="19"/>
      <c r="ML12" s="72"/>
      <c r="MM12" s="24"/>
      <c r="MN12" s="16"/>
      <c r="MO12" s="142"/>
      <c r="MP12" s="133"/>
      <c r="MQ12" s="20"/>
      <c r="MR12" s="19"/>
      <c r="MS12" s="17"/>
      <c r="MT12" s="19"/>
      <c r="MU12" s="72"/>
      <c r="MV12" s="24"/>
      <c r="MX12" s="142"/>
      <c r="MY12" s="2"/>
      <c r="MZ12" s="20"/>
      <c r="NA12" s="19"/>
      <c r="NB12" s="17"/>
      <c r="NC12" s="19"/>
      <c r="ND12" s="366"/>
      <c r="NE12" s="24"/>
      <c r="NG12" s="142"/>
      <c r="NH12" s="2"/>
      <c r="NI12" s="20"/>
      <c r="NJ12" s="19"/>
      <c r="NK12" s="17"/>
      <c r="NL12" s="19"/>
      <c r="NM12" s="72"/>
      <c r="NN12" s="24"/>
      <c r="NP12" s="142"/>
      <c r="NQ12" s="2"/>
      <c r="NR12" s="20">
        <v>5</v>
      </c>
      <c r="NS12" s="19"/>
      <c r="NT12" s="17"/>
      <c r="NU12" s="19"/>
      <c r="NV12" s="72"/>
      <c r="NW12" s="24"/>
      <c r="NY12" s="142"/>
      <c r="NZ12" s="2"/>
      <c r="OA12" s="20">
        <v>5</v>
      </c>
      <c r="OB12" s="19"/>
      <c r="OC12" s="17"/>
      <c r="OD12" s="19"/>
      <c r="OE12" s="72"/>
      <c r="OF12" s="24"/>
      <c r="OH12" s="142"/>
      <c r="OI12" s="2"/>
      <c r="OJ12" s="20"/>
      <c r="OK12" s="19"/>
      <c r="OL12" s="17"/>
      <c r="OM12" s="19"/>
      <c r="ON12" s="72"/>
      <c r="OO12" s="24"/>
      <c r="OQ12" s="142"/>
      <c r="OR12" s="2"/>
      <c r="OS12" s="20"/>
      <c r="OT12" s="19"/>
      <c r="OU12" s="17"/>
      <c r="OV12" s="19"/>
      <c r="OW12" s="72"/>
      <c r="OX12" s="24"/>
      <c r="OZ12" s="142"/>
      <c r="PA12" s="2"/>
      <c r="PB12" s="20"/>
      <c r="PC12" s="19"/>
      <c r="PD12" s="17"/>
      <c r="PE12" s="19"/>
      <c r="PF12" s="72"/>
      <c r="PG12" s="24"/>
      <c r="PI12" s="142"/>
      <c r="PJ12" s="2"/>
      <c r="PK12" s="20"/>
      <c r="PL12" s="19"/>
      <c r="PM12" s="17"/>
      <c r="PN12" s="19"/>
      <c r="PO12" s="72"/>
      <c r="PP12" s="24"/>
      <c r="PR12" s="142"/>
      <c r="PS12" s="2"/>
      <c r="PT12" s="20"/>
      <c r="PU12" s="19"/>
      <c r="PV12" s="17"/>
      <c r="PW12" s="19"/>
      <c r="PX12" s="72"/>
      <c r="PY12" s="24"/>
      <c r="QA12" s="142"/>
      <c r="QB12" s="2"/>
      <c r="QC12" s="20"/>
      <c r="QD12" s="19"/>
      <c r="QE12" s="17"/>
      <c r="QF12" s="19"/>
      <c r="QG12" s="72"/>
      <c r="QH12" s="24"/>
      <c r="QJ12" s="142"/>
      <c r="QK12" s="2"/>
      <c r="QL12" s="20"/>
      <c r="QM12" s="19"/>
      <c r="QN12" s="17"/>
      <c r="QO12" s="19"/>
      <c r="QP12" s="72"/>
      <c r="QQ12" s="24"/>
      <c r="QS12" s="142"/>
      <c r="QT12" s="2"/>
      <c r="QU12" s="20"/>
      <c r="QV12" s="19"/>
      <c r="QW12" s="17"/>
      <c r="QX12" s="19"/>
      <c r="QY12" s="72"/>
      <c r="QZ12" s="24"/>
      <c r="RB12" s="142"/>
      <c r="RC12" s="2"/>
      <c r="RD12" s="20"/>
      <c r="RE12" s="19"/>
      <c r="RF12" s="17"/>
      <c r="RG12" s="19"/>
      <c r="RH12" s="72"/>
      <c r="RI12" s="24"/>
      <c r="RK12" s="142"/>
      <c r="RL12" s="2"/>
      <c r="RM12" s="20">
        <v>5</v>
      </c>
      <c r="RN12" s="19"/>
      <c r="RO12" s="17"/>
      <c r="RP12" s="19"/>
      <c r="RQ12" s="72"/>
      <c r="RR12" s="24"/>
      <c r="RT12" s="142"/>
      <c r="RU12" s="2"/>
      <c r="RV12" s="20"/>
      <c r="RW12" s="19"/>
      <c r="RX12" s="17"/>
      <c r="RY12" s="19"/>
      <c r="RZ12" s="72"/>
      <c r="SA12" s="24"/>
      <c r="SC12" s="142"/>
      <c r="SD12" s="2"/>
      <c r="SE12" s="20"/>
      <c r="SF12" s="19"/>
      <c r="SG12" s="17"/>
      <c r="SH12" s="19"/>
      <c r="SI12" s="72"/>
      <c r="SJ12" s="24"/>
      <c r="SL12" s="142"/>
      <c r="SM12" s="2"/>
      <c r="SN12" s="20">
        <v>5</v>
      </c>
      <c r="SO12" s="19"/>
      <c r="SP12" s="17"/>
      <c r="SQ12" s="19"/>
      <c r="SR12" s="72"/>
      <c r="SS12" s="24"/>
      <c r="SU12" s="142"/>
      <c r="SV12" s="2"/>
      <c r="SW12" s="20">
        <v>5</v>
      </c>
      <c r="SX12" s="19"/>
      <c r="SY12" s="17"/>
      <c r="SZ12" s="19"/>
      <c r="TA12" s="72"/>
      <c r="TB12" s="24"/>
      <c r="TD12" s="142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4" t="str">
        <f t="shared" si="9"/>
        <v>PED. 5000052</v>
      </c>
      <c r="E13" s="169">
        <f t="shared" si="9"/>
        <v>42014</v>
      </c>
      <c r="F13" s="77">
        <f t="shared" si="9"/>
        <v>19566.57</v>
      </c>
      <c r="G13" s="15">
        <f t="shared" si="9"/>
        <v>21</v>
      </c>
      <c r="H13" s="65">
        <f t="shared" si="9"/>
        <v>19614.400000000001</v>
      </c>
      <c r="I13" s="18">
        <f t="shared" si="9"/>
        <v>-47.830000000001746</v>
      </c>
      <c r="K13" s="142" t="s">
        <v>284</v>
      </c>
      <c r="L13" s="2"/>
      <c r="M13" s="20">
        <v>6</v>
      </c>
      <c r="N13" s="19">
        <v>978</v>
      </c>
      <c r="O13" s="17">
        <v>42004</v>
      </c>
      <c r="P13" s="19">
        <v>978</v>
      </c>
      <c r="Q13" s="72" t="s">
        <v>286</v>
      </c>
      <c r="R13" s="24">
        <v>31</v>
      </c>
      <c r="S13" s="16"/>
      <c r="T13" s="142"/>
      <c r="U13" s="133"/>
      <c r="V13" s="20">
        <v>6</v>
      </c>
      <c r="W13" s="219">
        <v>880.73</v>
      </c>
      <c r="X13" s="538">
        <v>42007</v>
      </c>
      <c r="Y13" s="542">
        <v>880.73</v>
      </c>
      <c r="Z13" s="540" t="s">
        <v>447</v>
      </c>
      <c r="AA13" s="541">
        <v>31</v>
      </c>
      <c r="AB13" s="16"/>
      <c r="AC13" s="142"/>
      <c r="AD13" s="133"/>
      <c r="AE13" s="20">
        <v>6</v>
      </c>
      <c r="AF13" s="141">
        <v>916.55</v>
      </c>
      <c r="AG13" s="593">
        <v>42009</v>
      </c>
      <c r="AH13" s="594">
        <v>916.55</v>
      </c>
      <c r="AI13" s="595" t="s">
        <v>452</v>
      </c>
      <c r="AJ13" s="106">
        <v>31</v>
      </c>
      <c r="AK13" s="16"/>
      <c r="AL13" s="142"/>
      <c r="AM13" s="133"/>
      <c r="AN13" s="20">
        <v>6</v>
      </c>
      <c r="AO13" s="19">
        <v>924.8</v>
      </c>
      <c r="AP13" s="17">
        <v>42007</v>
      </c>
      <c r="AQ13" s="19">
        <v>924.8</v>
      </c>
      <c r="AR13" s="72" t="s">
        <v>444</v>
      </c>
      <c r="AS13" s="24">
        <v>31</v>
      </c>
      <c r="AT13" s="16"/>
      <c r="AU13" s="142"/>
      <c r="AV13" s="184"/>
      <c r="AW13" s="20">
        <v>6</v>
      </c>
      <c r="AX13" s="19">
        <v>946.03</v>
      </c>
      <c r="AY13" s="110">
        <v>42010</v>
      </c>
      <c r="AZ13" s="19">
        <v>946.03</v>
      </c>
      <c r="BA13" s="136" t="s">
        <v>455</v>
      </c>
      <c r="BB13" s="108">
        <v>29</v>
      </c>
      <c r="BC13" s="16"/>
      <c r="BD13" s="142"/>
      <c r="BE13" s="184"/>
      <c r="BF13" s="20">
        <v>6</v>
      </c>
      <c r="BG13" s="19">
        <v>890.7</v>
      </c>
      <c r="BH13" s="17">
        <v>42010</v>
      </c>
      <c r="BI13" s="19">
        <v>890.7</v>
      </c>
      <c r="BJ13" s="72" t="s">
        <v>458</v>
      </c>
      <c r="BK13" s="167">
        <v>29</v>
      </c>
      <c r="BL13" s="16"/>
      <c r="BM13" s="142"/>
      <c r="BN13" s="133"/>
      <c r="BO13" s="20">
        <v>6</v>
      </c>
      <c r="BP13" s="19">
        <v>840.82</v>
      </c>
      <c r="BQ13" s="17">
        <v>42012</v>
      </c>
      <c r="BR13" s="19">
        <v>840.82</v>
      </c>
      <c r="BS13" s="72" t="s">
        <v>465</v>
      </c>
      <c r="BT13" s="24">
        <v>29</v>
      </c>
      <c r="BU13" s="16"/>
      <c r="BV13" s="142"/>
      <c r="BW13" s="133"/>
      <c r="BX13" s="20">
        <v>6</v>
      </c>
      <c r="BY13" s="19">
        <v>818.59</v>
      </c>
      <c r="BZ13" s="17">
        <v>42014</v>
      </c>
      <c r="CA13" s="19">
        <v>818.59</v>
      </c>
      <c r="CB13" s="72" t="s">
        <v>479</v>
      </c>
      <c r="CC13" s="24">
        <v>28</v>
      </c>
      <c r="CD13" s="16"/>
      <c r="CE13" s="142"/>
      <c r="CF13" s="133"/>
      <c r="CG13" s="20">
        <v>6</v>
      </c>
      <c r="CH13" s="19">
        <v>933.5</v>
      </c>
      <c r="CI13" s="17">
        <v>42012</v>
      </c>
      <c r="CJ13" s="19">
        <v>933.5</v>
      </c>
      <c r="CK13" s="43" t="s">
        <v>470</v>
      </c>
      <c r="CL13" s="24">
        <v>28</v>
      </c>
      <c r="CM13" s="16"/>
      <c r="CN13" s="142"/>
      <c r="CO13" s="133"/>
      <c r="CP13" s="20">
        <v>6</v>
      </c>
      <c r="CQ13" s="19">
        <v>934.4</v>
      </c>
      <c r="CR13" s="17">
        <v>42014</v>
      </c>
      <c r="CS13" s="19">
        <v>934.4</v>
      </c>
      <c r="CT13" s="383" t="s">
        <v>489</v>
      </c>
      <c r="CU13" s="24">
        <v>28</v>
      </c>
      <c r="CV13" s="16"/>
      <c r="CW13" s="142"/>
      <c r="CX13" s="133"/>
      <c r="CY13" s="20">
        <v>6</v>
      </c>
      <c r="CZ13" s="219">
        <v>828.12</v>
      </c>
      <c r="DA13" s="17">
        <v>42014</v>
      </c>
      <c r="DB13" s="219">
        <v>828.12</v>
      </c>
      <c r="DC13" s="43" t="s">
        <v>484</v>
      </c>
      <c r="DD13" s="24">
        <v>28</v>
      </c>
      <c r="DE13" s="16"/>
      <c r="DF13" s="142"/>
      <c r="DG13" s="133"/>
      <c r="DH13" s="20">
        <v>6</v>
      </c>
      <c r="DI13" s="19">
        <v>913.5</v>
      </c>
      <c r="DJ13" s="17">
        <v>42017</v>
      </c>
      <c r="DK13" s="19">
        <v>913.5</v>
      </c>
      <c r="DL13" s="43" t="s">
        <v>495</v>
      </c>
      <c r="DM13" s="24">
        <v>28</v>
      </c>
      <c r="DN13" s="16"/>
      <c r="DO13" s="142"/>
      <c r="DP13" s="133"/>
      <c r="DQ13" s="20">
        <v>6</v>
      </c>
      <c r="DR13" s="30">
        <v>849.43</v>
      </c>
      <c r="DS13" s="58">
        <v>42017</v>
      </c>
      <c r="DT13" s="30">
        <v>849.43</v>
      </c>
      <c r="DU13" s="79" t="s">
        <v>499</v>
      </c>
      <c r="DV13" s="24">
        <v>28</v>
      </c>
      <c r="DW13" s="16"/>
      <c r="DX13" s="142"/>
      <c r="DY13" s="133"/>
      <c r="DZ13" s="20">
        <v>6</v>
      </c>
      <c r="EA13" s="30">
        <v>770.98</v>
      </c>
      <c r="EB13" s="58">
        <v>42018</v>
      </c>
      <c r="EC13" s="30">
        <v>770.98</v>
      </c>
      <c r="ED13" s="79" t="s">
        <v>502</v>
      </c>
      <c r="EE13" s="24">
        <v>28.5</v>
      </c>
      <c r="EF13" s="16"/>
      <c r="EG13" s="142"/>
      <c r="EH13" s="184"/>
      <c r="EI13" s="20">
        <v>6</v>
      </c>
      <c r="EJ13" s="19">
        <v>889.34</v>
      </c>
      <c r="EK13" s="17">
        <v>42019</v>
      </c>
      <c r="EL13" s="19">
        <v>889.34</v>
      </c>
      <c r="EM13" s="43" t="s">
        <v>508</v>
      </c>
      <c r="EN13" s="24">
        <v>28.5</v>
      </c>
      <c r="EO13" s="16"/>
      <c r="EP13" s="142"/>
      <c r="EQ13" s="133"/>
      <c r="ER13" s="20">
        <v>6</v>
      </c>
      <c r="ES13" s="19">
        <v>827.2</v>
      </c>
      <c r="ET13" s="17">
        <v>42019</v>
      </c>
      <c r="EU13" s="19">
        <v>827.2</v>
      </c>
      <c r="EV13" s="79" t="s">
        <v>511</v>
      </c>
      <c r="EW13" s="24">
        <v>29.5</v>
      </c>
      <c r="EX13" s="16"/>
      <c r="EY13" s="142"/>
      <c r="EZ13" s="133"/>
      <c r="FA13" s="20">
        <v>6</v>
      </c>
      <c r="FB13" s="19">
        <v>934.4</v>
      </c>
      <c r="FC13" s="17">
        <v>42021</v>
      </c>
      <c r="FD13" s="19">
        <v>934.4</v>
      </c>
      <c r="FE13" s="43" t="s">
        <v>524</v>
      </c>
      <c r="FF13" s="24">
        <v>29.5</v>
      </c>
      <c r="FG13" s="16"/>
      <c r="FH13" s="142"/>
      <c r="FI13" s="133"/>
      <c r="FJ13" s="20">
        <v>6</v>
      </c>
      <c r="FK13" s="30">
        <v>807.71</v>
      </c>
      <c r="FL13" s="58">
        <v>42021</v>
      </c>
      <c r="FM13" s="30">
        <v>807.71</v>
      </c>
      <c r="FN13" s="79" t="s">
        <v>529</v>
      </c>
      <c r="FO13" s="24">
        <v>29.5</v>
      </c>
      <c r="FP13" s="16"/>
      <c r="FQ13" s="142"/>
      <c r="FR13" s="133"/>
      <c r="FS13" s="20">
        <v>6</v>
      </c>
      <c r="FT13" s="30">
        <v>902.19</v>
      </c>
      <c r="FU13" s="58">
        <v>42023</v>
      </c>
      <c r="FV13" s="30">
        <v>902.19</v>
      </c>
      <c r="FW13" s="79" t="s">
        <v>533</v>
      </c>
      <c r="FX13" s="24">
        <v>29.5</v>
      </c>
      <c r="FY13" s="16"/>
      <c r="FZ13" s="142"/>
      <c r="GA13" s="184"/>
      <c r="GB13" s="20">
        <v>6</v>
      </c>
      <c r="GC13" s="19">
        <v>902.95</v>
      </c>
      <c r="GD13" s="17">
        <v>42026</v>
      </c>
      <c r="GE13" s="30">
        <v>902.95</v>
      </c>
      <c r="GF13" s="433" t="s">
        <v>553</v>
      </c>
      <c r="GG13" s="24">
        <v>30</v>
      </c>
      <c r="GH13" s="16"/>
      <c r="GI13" s="142"/>
      <c r="GJ13" s="133"/>
      <c r="GK13" s="20">
        <v>6</v>
      </c>
      <c r="GL13" s="19">
        <v>951.2</v>
      </c>
      <c r="GM13" s="17">
        <v>42024</v>
      </c>
      <c r="GN13" s="19">
        <v>951.2</v>
      </c>
      <c r="GO13" s="72" t="s">
        <v>541</v>
      </c>
      <c r="GP13" s="24">
        <v>30</v>
      </c>
      <c r="GQ13" s="16"/>
      <c r="GR13" s="142"/>
      <c r="GS13" s="133"/>
      <c r="GT13" s="20">
        <v>6</v>
      </c>
      <c r="GU13" s="19">
        <v>841.72</v>
      </c>
      <c r="GV13" s="17">
        <v>42024</v>
      </c>
      <c r="GW13" s="19">
        <v>841.72</v>
      </c>
      <c r="GX13" s="72" t="s">
        <v>538</v>
      </c>
      <c r="GY13" s="24">
        <v>30</v>
      </c>
      <c r="GZ13" s="16"/>
      <c r="HA13" s="142"/>
      <c r="HB13" s="133"/>
      <c r="HC13" s="20">
        <v>6</v>
      </c>
      <c r="HD13" s="19">
        <v>870.75</v>
      </c>
      <c r="HE13" s="17">
        <v>42025</v>
      </c>
      <c r="HF13" s="19">
        <v>870.75</v>
      </c>
      <c r="HG13" s="72" t="s">
        <v>551</v>
      </c>
      <c r="HH13" s="24">
        <v>31</v>
      </c>
      <c r="HI13" s="16"/>
      <c r="HJ13" s="142"/>
      <c r="HK13" s="133"/>
      <c r="HL13" s="20">
        <v>6</v>
      </c>
      <c r="HM13" s="19">
        <v>911.7</v>
      </c>
      <c r="HN13" s="17">
        <v>42026</v>
      </c>
      <c r="HO13" s="19">
        <v>911.7</v>
      </c>
      <c r="HP13" s="72" t="s">
        <v>559</v>
      </c>
      <c r="HQ13" s="24">
        <v>31</v>
      </c>
      <c r="HR13" s="16"/>
      <c r="HS13" s="142"/>
      <c r="HT13" s="133"/>
      <c r="HU13" s="20">
        <v>6</v>
      </c>
      <c r="HV13" s="19">
        <v>887.98</v>
      </c>
      <c r="HW13" s="17">
        <v>42027</v>
      </c>
      <c r="HX13" s="19">
        <v>887.98</v>
      </c>
      <c r="HY13" s="72" t="s">
        <v>562</v>
      </c>
      <c r="HZ13" s="24">
        <v>31</v>
      </c>
      <c r="IA13" s="16"/>
      <c r="IB13" s="142"/>
      <c r="IC13" s="133"/>
      <c r="ID13" s="20">
        <v>6</v>
      </c>
      <c r="IE13" s="19">
        <v>942.6</v>
      </c>
      <c r="IF13" s="17">
        <v>42028</v>
      </c>
      <c r="IG13" s="19">
        <v>942.6</v>
      </c>
      <c r="IH13" s="72" t="s">
        <v>564</v>
      </c>
      <c r="II13" s="24">
        <v>31</v>
      </c>
      <c r="IJ13" s="16"/>
      <c r="IK13" s="142"/>
      <c r="IL13" s="133"/>
      <c r="IM13" s="20">
        <v>6</v>
      </c>
      <c r="IN13" s="19">
        <v>895.4</v>
      </c>
      <c r="IO13" s="110">
        <v>42028</v>
      </c>
      <c r="IP13" s="19">
        <v>895.4</v>
      </c>
      <c r="IQ13" s="136" t="s">
        <v>569</v>
      </c>
      <c r="IR13" s="108">
        <v>31</v>
      </c>
      <c r="IS13" s="16"/>
      <c r="IT13" s="121"/>
      <c r="IU13" s="133"/>
      <c r="IV13" s="20">
        <v>6</v>
      </c>
      <c r="IW13" s="19">
        <v>834.01</v>
      </c>
      <c r="IX13" s="17">
        <v>42031</v>
      </c>
      <c r="IY13" s="19">
        <v>834.01</v>
      </c>
      <c r="IZ13" s="72" t="s">
        <v>577</v>
      </c>
      <c r="JA13" s="24">
        <v>31</v>
      </c>
      <c r="JB13" s="16"/>
      <c r="JC13" s="121"/>
      <c r="JD13" s="133"/>
      <c r="JE13" s="20">
        <v>6</v>
      </c>
      <c r="JF13" s="19">
        <v>874.83</v>
      </c>
      <c r="JG13" s="17">
        <v>42033</v>
      </c>
      <c r="JH13" s="19">
        <v>874.83</v>
      </c>
      <c r="JI13" s="72" t="s">
        <v>585</v>
      </c>
      <c r="JJ13" s="24">
        <v>31</v>
      </c>
      <c r="JK13" s="16"/>
      <c r="JL13" s="59"/>
      <c r="JM13" s="318"/>
      <c r="JN13" s="20">
        <v>6</v>
      </c>
      <c r="JO13" s="19">
        <v>848.53</v>
      </c>
      <c r="JP13" s="17">
        <v>42034</v>
      </c>
      <c r="JQ13" s="19">
        <v>848.53</v>
      </c>
      <c r="JR13" s="72" t="s">
        <v>599</v>
      </c>
      <c r="JS13" s="24">
        <v>31</v>
      </c>
      <c r="JT13" s="16"/>
      <c r="JU13" s="59"/>
      <c r="JV13" s="133"/>
      <c r="JW13" s="20">
        <v>6</v>
      </c>
      <c r="JX13" s="219">
        <v>929.9</v>
      </c>
      <c r="JY13" s="110">
        <v>42033</v>
      </c>
      <c r="JZ13" s="219">
        <v>929.9</v>
      </c>
      <c r="KA13" s="136" t="s">
        <v>589</v>
      </c>
      <c r="KB13" s="108">
        <v>31</v>
      </c>
      <c r="KC13" s="16"/>
      <c r="KD13" s="59"/>
      <c r="KE13" s="133"/>
      <c r="KF13" s="20">
        <v>6</v>
      </c>
      <c r="KG13" s="219">
        <v>959.3</v>
      </c>
      <c r="KH13" s="17">
        <v>42035</v>
      </c>
      <c r="KI13" s="219">
        <v>959.3</v>
      </c>
      <c r="KJ13" s="72" t="s">
        <v>607</v>
      </c>
      <c r="KK13" s="24">
        <v>31</v>
      </c>
      <c r="KL13" s="16"/>
      <c r="KM13" s="59"/>
      <c r="KN13" s="133"/>
      <c r="KO13" s="20">
        <v>6</v>
      </c>
      <c r="KP13" s="19">
        <v>943.9</v>
      </c>
      <c r="KQ13" s="17"/>
      <c r="KR13" s="19"/>
      <c r="KS13" s="72"/>
      <c r="KT13" s="24"/>
      <c r="KU13" s="16"/>
      <c r="KV13" s="59"/>
      <c r="KW13" s="133"/>
      <c r="KX13" s="20">
        <v>6</v>
      </c>
      <c r="KY13" s="19">
        <v>919.9</v>
      </c>
      <c r="KZ13" s="17">
        <v>42035</v>
      </c>
      <c r="LA13" s="19">
        <v>919.9</v>
      </c>
      <c r="LB13" s="72" t="s">
        <v>609</v>
      </c>
      <c r="LC13" s="24">
        <v>30</v>
      </c>
      <c r="LD13" s="16"/>
      <c r="LE13" s="59"/>
      <c r="LF13" s="133"/>
      <c r="LG13" s="20">
        <v>6</v>
      </c>
      <c r="LH13" s="19">
        <v>913.83</v>
      </c>
      <c r="LI13" s="17"/>
      <c r="LJ13" s="19"/>
      <c r="LK13" s="72"/>
      <c r="LL13" s="24"/>
      <c r="LM13" s="16"/>
      <c r="LN13" s="59"/>
      <c r="LO13" s="133"/>
      <c r="LP13" s="20"/>
      <c r="LQ13" s="19"/>
      <c r="LR13" s="17"/>
      <c r="LS13" s="19"/>
      <c r="LT13" s="195"/>
      <c r="LU13" s="24"/>
      <c r="LV13" s="16"/>
      <c r="LW13" s="59"/>
      <c r="LX13" s="133"/>
      <c r="LY13" s="20"/>
      <c r="LZ13" s="19"/>
      <c r="MA13" s="17"/>
      <c r="MB13" s="19"/>
      <c r="MC13" s="72"/>
      <c r="MD13" s="24"/>
      <c r="ME13" s="16"/>
      <c r="MF13" s="59"/>
      <c r="MG13" s="133"/>
      <c r="MH13" s="20"/>
      <c r="MI13" s="19"/>
      <c r="MJ13" s="17"/>
      <c r="MK13" s="19"/>
      <c r="ML13" s="72"/>
      <c r="MM13" s="24"/>
      <c r="MN13" s="16"/>
      <c r="MO13" s="59"/>
      <c r="MP13" s="133"/>
      <c r="MQ13" s="20"/>
      <c r="MR13" s="19"/>
      <c r="MS13" s="17"/>
      <c r="MT13" s="19"/>
      <c r="MU13" s="72"/>
      <c r="MV13" s="24"/>
      <c r="MX13" s="59"/>
      <c r="MY13" s="2"/>
      <c r="MZ13" s="20"/>
      <c r="NA13" s="19"/>
      <c r="NB13" s="17"/>
      <c r="NC13" s="19"/>
      <c r="ND13" s="366"/>
      <c r="NE13" s="24"/>
      <c r="NG13" s="59"/>
      <c r="NH13" s="2"/>
      <c r="NI13" s="20"/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42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FARMLAND</v>
      </c>
      <c r="D14" s="74" t="str">
        <f t="shared" si="10"/>
        <v>PED. 5000051</v>
      </c>
      <c r="E14" s="169">
        <f t="shared" si="10"/>
        <v>42014</v>
      </c>
      <c r="F14" s="77">
        <f t="shared" si="10"/>
        <v>18937.91</v>
      </c>
      <c r="G14" s="15">
        <f t="shared" si="10"/>
        <v>22</v>
      </c>
      <c r="H14" s="65">
        <f t="shared" si="10"/>
        <v>18944.689999999999</v>
      </c>
      <c r="I14" s="18">
        <f t="shared" si="10"/>
        <v>-6.7799999999988358</v>
      </c>
      <c r="K14" s="7"/>
      <c r="L14" s="2"/>
      <c r="M14" s="20">
        <v>7</v>
      </c>
      <c r="N14" s="19">
        <v>979</v>
      </c>
      <c r="O14" s="17">
        <v>42004</v>
      </c>
      <c r="P14" s="19">
        <v>979</v>
      </c>
      <c r="Q14" s="72" t="s">
        <v>286</v>
      </c>
      <c r="R14" s="24">
        <v>31</v>
      </c>
      <c r="S14" s="16"/>
      <c r="T14" s="7"/>
      <c r="U14" s="133"/>
      <c r="V14" s="20">
        <v>7</v>
      </c>
      <c r="W14" s="219">
        <v>804.54</v>
      </c>
      <c r="X14" s="538">
        <v>42007</v>
      </c>
      <c r="Y14" s="542">
        <v>804.54</v>
      </c>
      <c r="Z14" s="540" t="s">
        <v>447</v>
      </c>
      <c r="AA14" s="541">
        <v>31</v>
      </c>
      <c r="AB14" s="16"/>
      <c r="AC14" s="7"/>
      <c r="AD14" s="133"/>
      <c r="AE14" s="20">
        <v>7</v>
      </c>
      <c r="AF14" s="141">
        <v>925.62</v>
      </c>
      <c r="AG14" s="593">
        <v>42009</v>
      </c>
      <c r="AH14" s="594">
        <v>925.62</v>
      </c>
      <c r="AI14" s="595" t="s">
        <v>452</v>
      </c>
      <c r="AJ14" s="106">
        <v>31</v>
      </c>
      <c r="AK14" s="16"/>
      <c r="AL14" s="7"/>
      <c r="AM14" s="133"/>
      <c r="AN14" s="20">
        <v>7</v>
      </c>
      <c r="AO14" s="19">
        <v>924.1</v>
      </c>
      <c r="AP14" s="17">
        <v>42007</v>
      </c>
      <c r="AQ14" s="19">
        <v>924.1</v>
      </c>
      <c r="AR14" s="72" t="s">
        <v>444</v>
      </c>
      <c r="AS14" s="24">
        <v>31</v>
      </c>
      <c r="AT14" s="16"/>
      <c r="AU14" s="7"/>
      <c r="AV14" s="184"/>
      <c r="AW14" s="20">
        <v>7</v>
      </c>
      <c r="AX14" s="19">
        <v>934.24</v>
      </c>
      <c r="AY14" s="110">
        <v>42010</v>
      </c>
      <c r="AZ14" s="19">
        <v>934.24</v>
      </c>
      <c r="BA14" s="136" t="s">
        <v>455</v>
      </c>
      <c r="BB14" s="108">
        <v>29</v>
      </c>
      <c r="BC14" s="16"/>
      <c r="BD14" s="7"/>
      <c r="BE14" s="184"/>
      <c r="BF14" s="20">
        <v>7</v>
      </c>
      <c r="BG14" s="19">
        <v>893.88</v>
      </c>
      <c r="BH14" s="17">
        <v>42010</v>
      </c>
      <c r="BI14" s="19">
        <v>893.88</v>
      </c>
      <c r="BJ14" s="72" t="s">
        <v>458</v>
      </c>
      <c r="BK14" s="167">
        <v>29</v>
      </c>
      <c r="BL14" s="16"/>
      <c r="BM14" s="7"/>
      <c r="BN14" s="133"/>
      <c r="BO14" s="20">
        <v>7</v>
      </c>
      <c r="BP14" s="19">
        <v>882.99</v>
      </c>
      <c r="BQ14" s="17">
        <v>42012</v>
      </c>
      <c r="BR14" s="19">
        <v>882.99</v>
      </c>
      <c r="BS14" s="72" t="s">
        <v>467</v>
      </c>
      <c r="BT14" s="24">
        <v>29</v>
      </c>
      <c r="BU14" s="16"/>
      <c r="BV14" s="7"/>
      <c r="BW14" s="133"/>
      <c r="BX14" s="20">
        <v>7</v>
      </c>
      <c r="BY14" s="19">
        <v>812.24</v>
      </c>
      <c r="BZ14" s="17">
        <v>42013</v>
      </c>
      <c r="CA14" s="19">
        <v>812.24</v>
      </c>
      <c r="CB14" s="72" t="s">
        <v>478</v>
      </c>
      <c r="CC14" s="24">
        <v>28</v>
      </c>
      <c r="CD14" s="16"/>
      <c r="CE14" s="7"/>
      <c r="CF14" s="133"/>
      <c r="CG14" s="20">
        <v>7</v>
      </c>
      <c r="CH14" s="19">
        <v>911.7</v>
      </c>
      <c r="CI14" s="17">
        <v>42012</v>
      </c>
      <c r="CJ14" s="19">
        <v>911.7</v>
      </c>
      <c r="CK14" s="43" t="s">
        <v>470</v>
      </c>
      <c r="CL14" s="24">
        <v>28</v>
      </c>
      <c r="CM14" s="16"/>
      <c r="CN14" s="7"/>
      <c r="CO14" s="133"/>
      <c r="CP14" s="20">
        <v>7</v>
      </c>
      <c r="CQ14" s="19">
        <v>911.7</v>
      </c>
      <c r="CR14" s="17">
        <v>42014</v>
      </c>
      <c r="CS14" s="19">
        <v>911.7</v>
      </c>
      <c r="CT14" s="383" t="s">
        <v>489</v>
      </c>
      <c r="CU14" s="24">
        <v>28</v>
      </c>
      <c r="CV14" s="16"/>
      <c r="CW14" s="7"/>
      <c r="CX14" s="133"/>
      <c r="CY14" s="20">
        <v>7</v>
      </c>
      <c r="CZ14" s="219">
        <v>861.68</v>
      </c>
      <c r="DA14" s="17">
        <v>42016</v>
      </c>
      <c r="DB14" s="219">
        <v>861.68</v>
      </c>
      <c r="DC14" s="43" t="s">
        <v>487</v>
      </c>
      <c r="DD14" s="24">
        <v>28</v>
      </c>
      <c r="DE14" s="16"/>
      <c r="DF14" s="7"/>
      <c r="DG14" s="133"/>
      <c r="DH14" s="20">
        <v>7</v>
      </c>
      <c r="DI14" s="19">
        <v>922.6</v>
      </c>
      <c r="DJ14" s="17">
        <v>42017</v>
      </c>
      <c r="DK14" s="19">
        <v>922.6</v>
      </c>
      <c r="DL14" s="43" t="s">
        <v>495</v>
      </c>
      <c r="DM14" s="24">
        <v>28</v>
      </c>
      <c r="DN14" s="16"/>
      <c r="DO14" s="7"/>
      <c r="DP14" s="133"/>
      <c r="DQ14" s="20">
        <v>7</v>
      </c>
      <c r="DR14" s="30">
        <v>729.71</v>
      </c>
      <c r="DS14" s="58">
        <v>42017</v>
      </c>
      <c r="DT14" s="30">
        <v>729.71</v>
      </c>
      <c r="DU14" s="79" t="s">
        <v>499</v>
      </c>
      <c r="DV14" s="24">
        <v>28</v>
      </c>
      <c r="DW14" s="16"/>
      <c r="DX14" s="7"/>
      <c r="DY14" s="133"/>
      <c r="DZ14" s="20">
        <v>7</v>
      </c>
      <c r="EA14" s="30">
        <v>872.56</v>
      </c>
      <c r="EB14" s="58">
        <v>42018</v>
      </c>
      <c r="EC14" s="30">
        <v>872.56</v>
      </c>
      <c r="ED14" s="79" t="s">
        <v>502</v>
      </c>
      <c r="EE14" s="24">
        <v>28.5</v>
      </c>
      <c r="EF14" s="16"/>
      <c r="EG14" s="7"/>
      <c r="EH14" s="184"/>
      <c r="EI14" s="20">
        <v>7</v>
      </c>
      <c r="EJ14" s="19">
        <v>789.57</v>
      </c>
      <c r="EK14" s="17">
        <v>42019</v>
      </c>
      <c r="EL14" s="19">
        <v>789.57</v>
      </c>
      <c r="EM14" s="43" t="s">
        <v>510</v>
      </c>
      <c r="EN14" s="24">
        <v>29</v>
      </c>
      <c r="EO14" s="16"/>
      <c r="EP14" s="7"/>
      <c r="EQ14" s="133"/>
      <c r="ER14" s="20">
        <v>7</v>
      </c>
      <c r="ES14" s="19">
        <v>904.7</v>
      </c>
      <c r="ET14" s="17">
        <v>42019</v>
      </c>
      <c r="EU14" s="19">
        <v>904.7</v>
      </c>
      <c r="EV14" s="79" t="s">
        <v>511</v>
      </c>
      <c r="EW14" s="24">
        <v>29.5</v>
      </c>
      <c r="EX14" s="16"/>
      <c r="EY14" s="7"/>
      <c r="EZ14" s="133"/>
      <c r="FA14" s="20">
        <v>7</v>
      </c>
      <c r="FB14" s="19">
        <v>933.9</v>
      </c>
      <c r="FC14" s="17">
        <v>42021</v>
      </c>
      <c r="FD14" s="19">
        <v>933.9</v>
      </c>
      <c r="FE14" s="43" t="s">
        <v>524</v>
      </c>
      <c r="FF14" s="24">
        <v>29.5</v>
      </c>
      <c r="FG14" s="16"/>
      <c r="FH14" s="7"/>
      <c r="FI14" s="133"/>
      <c r="FJ14" s="20">
        <v>7</v>
      </c>
      <c r="FK14" s="30">
        <v>885.26</v>
      </c>
      <c r="FL14" s="58">
        <v>42021</v>
      </c>
      <c r="FM14" s="30">
        <v>885.26</v>
      </c>
      <c r="FN14" s="79" t="s">
        <v>520</v>
      </c>
      <c r="FO14" s="24">
        <v>29.5</v>
      </c>
      <c r="FP14" s="16"/>
      <c r="FQ14" s="7"/>
      <c r="FR14" s="133"/>
      <c r="FS14" s="20">
        <v>7</v>
      </c>
      <c r="FT14" s="30">
        <v>909.45</v>
      </c>
      <c r="FU14" s="58">
        <v>42023</v>
      </c>
      <c r="FV14" s="30">
        <v>909.45</v>
      </c>
      <c r="FW14" s="79" t="s">
        <v>533</v>
      </c>
      <c r="FX14" s="24">
        <v>29.5</v>
      </c>
      <c r="FY14" s="16"/>
      <c r="FZ14" s="7"/>
      <c r="GA14" s="184"/>
      <c r="GB14" s="20">
        <v>7</v>
      </c>
      <c r="GC14" s="19">
        <v>823.13</v>
      </c>
      <c r="GD14" s="17">
        <v>42025</v>
      </c>
      <c r="GE14" s="30">
        <v>823.13</v>
      </c>
      <c r="GF14" s="433" t="s">
        <v>545</v>
      </c>
      <c r="GG14" s="24">
        <v>30</v>
      </c>
      <c r="GH14" s="16"/>
      <c r="GI14" s="7"/>
      <c r="GJ14" s="133"/>
      <c r="GK14" s="20">
        <v>7</v>
      </c>
      <c r="GL14" s="19">
        <v>936.7</v>
      </c>
      <c r="GM14" s="17">
        <v>42024</v>
      </c>
      <c r="GN14" s="19">
        <v>936.7</v>
      </c>
      <c r="GO14" s="72" t="s">
        <v>541</v>
      </c>
      <c r="GP14" s="24">
        <v>30</v>
      </c>
      <c r="GQ14" s="16"/>
      <c r="GR14" s="7"/>
      <c r="GS14" s="133"/>
      <c r="GT14" s="20">
        <v>7</v>
      </c>
      <c r="GU14" s="19">
        <v>841.72</v>
      </c>
      <c r="GV14" s="17">
        <v>42024</v>
      </c>
      <c r="GW14" s="19">
        <v>841.72</v>
      </c>
      <c r="GX14" s="72" t="s">
        <v>538</v>
      </c>
      <c r="GY14" s="24">
        <v>30</v>
      </c>
      <c r="GZ14" s="16"/>
      <c r="HA14" s="7"/>
      <c r="HB14" s="133"/>
      <c r="HC14" s="20">
        <v>7</v>
      </c>
      <c r="HD14" s="19">
        <v>867.57</v>
      </c>
      <c r="HE14" s="17">
        <v>42025</v>
      </c>
      <c r="HF14" s="19">
        <v>867.57</v>
      </c>
      <c r="HG14" s="72" t="s">
        <v>551</v>
      </c>
      <c r="HH14" s="24">
        <v>31</v>
      </c>
      <c r="HI14" s="16"/>
      <c r="HJ14" s="7"/>
      <c r="HK14" s="133"/>
      <c r="HL14" s="20">
        <v>7</v>
      </c>
      <c r="HM14" s="19">
        <v>917.2</v>
      </c>
      <c r="HN14" s="17">
        <v>42026</v>
      </c>
      <c r="HO14" s="19">
        <v>917.2</v>
      </c>
      <c r="HP14" s="72" t="s">
        <v>559</v>
      </c>
      <c r="HQ14" s="24">
        <v>31</v>
      </c>
      <c r="HR14" s="16"/>
      <c r="HS14" s="7"/>
      <c r="HT14" s="133"/>
      <c r="HU14" s="20">
        <v>7</v>
      </c>
      <c r="HV14" s="19">
        <v>853.97</v>
      </c>
      <c r="HW14" s="17">
        <v>42027</v>
      </c>
      <c r="HX14" s="19">
        <v>853.97</v>
      </c>
      <c r="HY14" s="72" t="s">
        <v>562</v>
      </c>
      <c r="HZ14" s="24">
        <v>31</v>
      </c>
      <c r="IA14" s="16"/>
      <c r="IB14" s="7"/>
      <c r="IC14" s="133"/>
      <c r="ID14" s="20">
        <v>7</v>
      </c>
      <c r="IE14" s="19">
        <v>923.5</v>
      </c>
      <c r="IF14" s="17">
        <v>42028</v>
      </c>
      <c r="IG14" s="19">
        <v>923.5</v>
      </c>
      <c r="IH14" s="72" t="s">
        <v>564</v>
      </c>
      <c r="II14" s="24">
        <v>31</v>
      </c>
      <c r="IJ14" s="16"/>
      <c r="IK14" s="7"/>
      <c r="IL14" s="133"/>
      <c r="IM14" s="20">
        <v>7</v>
      </c>
      <c r="IN14" s="19">
        <v>935.3</v>
      </c>
      <c r="IO14" s="110">
        <v>42028</v>
      </c>
      <c r="IP14" s="19">
        <v>935.3</v>
      </c>
      <c r="IQ14" s="136" t="s">
        <v>569</v>
      </c>
      <c r="IR14" s="108">
        <v>31</v>
      </c>
      <c r="IS14" s="16"/>
      <c r="IT14" s="59"/>
      <c r="IU14" s="133"/>
      <c r="IV14" s="20">
        <v>7</v>
      </c>
      <c r="IW14" s="19">
        <v>878.91</v>
      </c>
      <c r="IX14" s="17">
        <v>42031</v>
      </c>
      <c r="IY14" s="19">
        <v>878.91</v>
      </c>
      <c r="IZ14" s="72" t="s">
        <v>577</v>
      </c>
      <c r="JA14" s="24">
        <v>31</v>
      </c>
      <c r="JB14" s="16"/>
      <c r="JC14" s="59"/>
      <c r="JD14" s="133"/>
      <c r="JE14" s="20">
        <v>7</v>
      </c>
      <c r="JF14" s="19">
        <v>935.6</v>
      </c>
      <c r="JG14" s="17">
        <v>42034</v>
      </c>
      <c r="JH14" s="19">
        <v>935.6</v>
      </c>
      <c r="JI14" s="72" t="s">
        <v>596</v>
      </c>
      <c r="JJ14" s="24">
        <v>31</v>
      </c>
      <c r="JK14" s="16"/>
      <c r="JL14" s="59"/>
      <c r="JM14" s="318"/>
      <c r="JN14" s="20">
        <v>7</v>
      </c>
      <c r="JO14" s="19">
        <v>836.73</v>
      </c>
      <c r="JP14" s="17">
        <v>42035</v>
      </c>
      <c r="JQ14" s="19">
        <v>836.73</v>
      </c>
      <c r="JR14" s="72" t="s">
        <v>602</v>
      </c>
      <c r="JS14" s="24">
        <v>31</v>
      </c>
      <c r="JT14" s="16"/>
      <c r="JU14" s="59"/>
      <c r="JV14" s="133"/>
      <c r="JW14" s="20">
        <v>7</v>
      </c>
      <c r="JX14" s="219">
        <v>915.3</v>
      </c>
      <c r="JY14" s="110">
        <v>42033</v>
      </c>
      <c r="JZ14" s="219">
        <v>915.3</v>
      </c>
      <c r="KA14" s="136" t="s">
        <v>589</v>
      </c>
      <c r="KB14" s="108">
        <v>31</v>
      </c>
      <c r="KC14" s="431"/>
      <c r="KD14" s="59"/>
      <c r="KE14" s="133"/>
      <c r="KF14" s="20">
        <v>7</v>
      </c>
      <c r="KG14" s="219">
        <v>971.1</v>
      </c>
      <c r="KH14" s="17">
        <v>42035</v>
      </c>
      <c r="KI14" s="219">
        <v>971.1</v>
      </c>
      <c r="KJ14" s="72" t="s">
        <v>601</v>
      </c>
      <c r="KK14" s="24">
        <v>31</v>
      </c>
      <c r="KL14" s="16"/>
      <c r="KM14" s="59"/>
      <c r="KN14" s="133"/>
      <c r="KO14" s="20">
        <v>7</v>
      </c>
      <c r="KP14" s="19">
        <v>915.3</v>
      </c>
      <c r="KQ14" s="17"/>
      <c r="KR14" s="19"/>
      <c r="KS14" s="72"/>
      <c r="KT14" s="24"/>
      <c r="KU14" s="16"/>
      <c r="KV14" s="59"/>
      <c r="KW14" s="133"/>
      <c r="KX14" s="20">
        <v>7</v>
      </c>
      <c r="KY14" s="19">
        <v>836.4</v>
      </c>
      <c r="KZ14" s="17">
        <v>42035</v>
      </c>
      <c r="LA14" s="19">
        <v>836.4</v>
      </c>
      <c r="LB14" s="72" t="s">
        <v>609</v>
      </c>
      <c r="LC14" s="24">
        <v>30</v>
      </c>
      <c r="LD14" s="16"/>
      <c r="LE14" s="59"/>
      <c r="LF14" s="133"/>
      <c r="LG14" s="20">
        <v>7</v>
      </c>
      <c r="LH14" s="19">
        <v>706.58</v>
      </c>
      <c r="LI14" s="17"/>
      <c r="LJ14" s="19"/>
      <c r="LK14" s="72"/>
      <c r="LL14" s="24"/>
      <c r="LM14" s="16"/>
      <c r="LN14" s="59"/>
      <c r="LO14" s="133"/>
      <c r="LP14" s="20"/>
      <c r="LQ14" s="19"/>
      <c r="LR14" s="17"/>
      <c r="LS14" s="19"/>
      <c r="LT14" s="195"/>
      <c r="LU14" s="24"/>
      <c r="LV14" s="16"/>
      <c r="LW14" s="59"/>
      <c r="LX14" s="133"/>
      <c r="LY14" s="20"/>
      <c r="LZ14" s="19"/>
      <c r="MA14" s="17"/>
      <c r="MB14" s="19"/>
      <c r="MC14" s="72"/>
      <c r="MD14" s="24"/>
      <c r="ME14" s="16"/>
      <c r="MF14" s="59"/>
      <c r="MG14" s="133"/>
      <c r="MH14" s="20"/>
      <c r="MI14" s="19"/>
      <c r="MJ14" s="17"/>
      <c r="MK14" s="19"/>
      <c r="ML14" s="72"/>
      <c r="MM14" s="24"/>
      <c r="MN14" s="16"/>
      <c r="MO14" s="59"/>
      <c r="MP14" s="133"/>
      <c r="MQ14" s="20"/>
      <c r="MR14" s="19"/>
      <c r="MS14" s="17"/>
      <c r="MT14" s="19"/>
      <c r="MU14" s="72"/>
      <c r="MV14" s="24"/>
      <c r="MX14" s="7"/>
      <c r="MY14" s="2"/>
      <c r="MZ14" s="20"/>
      <c r="NA14" s="19"/>
      <c r="NB14" s="17"/>
      <c r="NC14" s="19"/>
      <c r="ND14" s="366"/>
      <c r="NE14" s="24"/>
      <c r="NG14" s="7"/>
      <c r="NH14" s="2"/>
      <c r="NI14" s="20"/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GRANJERO FELIZ</v>
      </c>
      <c r="C15" s="16" t="str">
        <f t="shared" si="11"/>
        <v>Seaboard</v>
      </c>
      <c r="D15" s="74" t="str">
        <f t="shared" si="11"/>
        <v>PED. 5001634</v>
      </c>
      <c r="E15" s="169">
        <f t="shared" si="11"/>
        <v>42017</v>
      </c>
      <c r="F15" s="77">
        <f t="shared" si="11"/>
        <v>19282.07</v>
      </c>
      <c r="G15" s="15">
        <f t="shared" si="11"/>
        <v>21</v>
      </c>
      <c r="H15" s="65">
        <f t="shared" si="11"/>
        <v>19380.2</v>
      </c>
      <c r="I15" s="18">
        <f t="shared" si="11"/>
        <v>-98.130000000001019</v>
      </c>
      <c r="K15" s="7"/>
      <c r="L15" s="2"/>
      <c r="M15" s="20">
        <v>8</v>
      </c>
      <c r="N15" s="19">
        <v>931</v>
      </c>
      <c r="O15" s="17">
        <v>42004</v>
      </c>
      <c r="P15" s="19">
        <v>931</v>
      </c>
      <c r="Q15" s="72" t="s">
        <v>286</v>
      </c>
      <c r="R15" s="24">
        <v>31</v>
      </c>
      <c r="S15" s="16"/>
      <c r="T15" s="7"/>
      <c r="U15" s="133"/>
      <c r="V15" s="20">
        <v>8</v>
      </c>
      <c r="W15" s="219">
        <v>775.96</v>
      </c>
      <c r="X15" s="538">
        <v>42007</v>
      </c>
      <c r="Y15" s="542">
        <v>775.96</v>
      </c>
      <c r="Z15" s="540" t="s">
        <v>447</v>
      </c>
      <c r="AA15" s="541">
        <v>31</v>
      </c>
      <c r="AB15" s="16"/>
      <c r="AC15" s="7"/>
      <c r="AD15" s="133"/>
      <c r="AE15" s="20">
        <v>8</v>
      </c>
      <c r="AF15" s="141">
        <v>933.79</v>
      </c>
      <c r="AG15" s="17">
        <v>42009</v>
      </c>
      <c r="AH15" s="19">
        <v>933.79</v>
      </c>
      <c r="AI15" s="72" t="s">
        <v>452</v>
      </c>
      <c r="AJ15" s="24">
        <v>31</v>
      </c>
      <c r="AK15" s="16"/>
      <c r="AL15" s="7"/>
      <c r="AM15" s="133"/>
      <c r="AN15" s="20">
        <v>8</v>
      </c>
      <c r="AO15" s="19">
        <v>947.3</v>
      </c>
      <c r="AP15" s="17">
        <v>42007</v>
      </c>
      <c r="AQ15" s="19">
        <v>947.3</v>
      </c>
      <c r="AR15" s="72" t="s">
        <v>444</v>
      </c>
      <c r="AS15" s="24">
        <v>31</v>
      </c>
      <c r="AT15" s="16"/>
      <c r="AU15" s="7"/>
      <c r="AV15" s="184"/>
      <c r="AW15" s="20">
        <v>8</v>
      </c>
      <c r="AX15" s="19">
        <v>887.98</v>
      </c>
      <c r="AY15" s="110">
        <v>42010</v>
      </c>
      <c r="AZ15" s="19">
        <v>887.98</v>
      </c>
      <c r="BA15" s="136" t="s">
        <v>455</v>
      </c>
      <c r="BB15" s="108">
        <v>29</v>
      </c>
      <c r="BC15" s="16"/>
      <c r="BD15" s="7"/>
      <c r="BE15" s="184"/>
      <c r="BF15" s="20">
        <v>8</v>
      </c>
      <c r="BG15" s="19">
        <v>895.69</v>
      </c>
      <c r="BH15" s="17">
        <v>42010</v>
      </c>
      <c r="BI15" s="19">
        <v>895.69</v>
      </c>
      <c r="BJ15" s="72" t="s">
        <v>458</v>
      </c>
      <c r="BK15" s="167">
        <v>29</v>
      </c>
      <c r="BL15" s="16"/>
      <c r="BM15" s="7"/>
      <c r="BN15" s="133"/>
      <c r="BO15" s="20">
        <v>8</v>
      </c>
      <c r="BP15" s="19">
        <v>836.28</v>
      </c>
      <c r="BQ15" s="17">
        <v>42011</v>
      </c>
      <c r="BR15" s="19">
        <v>836.28</v>
      </c>
      <c r="BS15" s="72" t="s">
        <v>462</v>
      </c>
      <c r="BT15" s="24">
        <v>29</v>
      </c>
      <c r="BU15" s="16"/>
      <c r="BV15" s="7"/>
      <c r="BW15" s="133"/>
      <c r="BX15" s="20">
        <v>8</v>
      </c>
      <c r="BY15" s="19">
        <v>811.34</v>
      </c>
      <c r="BZ15" s="17">
        <v>42013</v>
      </c>
      <c r="CA15" s="19">
        <v>811.34</v>
      </c>
      <c r="CB15" s="72" t="s">
        <v>478</v>
      </c>
      <c r="CC15" s="24">
        <v>28</v>
      </c>
      <c r="CD15" s="16"/>
      <c r="CE15" s="7"/>
      <c r="CF15" s="133"/>
      <c r="CG15" s="20">
        <v>8</v>
      </c>
      <c r="CH15" s="19">
        <v>914.4</v>
      </c>
      <c r="CI15" s="17">
        <v>42012</v>
      </c>
      <c r="CJ15" s="19">
        <v>914.4</v>
      </c>
      <c r="CK15" s="43" t="s">
        <v>470</v>
      </c>
      <c r="CL15" s="24">
        <v>28</v>
      </c>
      <c r="CM15" s="16"/>
      <c r="CN15" s="7"/>
      <c r="CO15" s="133"/>
      <c r="CP15" s="20">
        <v>8</v>
      </c>
      <c r="CQ15" s="19">
        <v>936.2</v>
      </c>
      <c r="CR15" s="17">
        <v>42014</v>
      </c>
      <c r="CS15" s="19">
        <v>936.2</v>
      </c>
      <c r="CT15" s="383" t="s">
        <v>489</v>
      </c>
      <c r="CU15" s="24">
        <v>28</v>
      </c>
      <c r="CV15" s="16"/>
      <c r="CW15" s="7"/>
      <c r="CX15" s="133"/>
      <c r="CY15" s="20">
        <v>8</v>
      </c>
      <c r="CZ15" s="219">
        <v>888.89</v>
      </c>
      <c r="DA15" s="17">
        <v>42014</v>
      </c>
      <c r="DB15" s="219">
        <v>888.89</v>
      </c>
      <c r="DC15" s="43" t="s">
        <v>484</v>
      </c>
      <c r="DD15" s="24">
        <v>28</v>
      </c>
      <c r="DE15" s="16"/>
      <c r="DF15" s="7"/>
      <c r="DG15" s="133"/>
      <c r="DH15" s="20">
        <v>8</v>
      </c>
      <c r="DI15" s="19">
        <v>918.1</v>
      </c>
      <c r="DJ15" s="17">
        <v>42017</v>
      </c>
      <c r="DK15" s="19">
        <v>918.1</v>
      </c>
      <c r="DL15" s="43" t="s">
        <v>495</v>
      </c>
      <c r="DM15" s="24">
        <v>28</v>
      </c>
      <c r="DN15" s="16"/>
      <c r="DO15" s="7"/>
      <c r="DP15" s="133"/>
      <c r="DQ15" s="20">
        <v>8</v>
      </c>
      <c r="DR15" s="30">
        <v>941.5</v>
      </c>
      <c r="DS15" s="58">
        <v>42017</v>
      </c>
      <c r="DT15" s="30">
        <v>941.5</v>
      </c>
      <c r="DU15" s="79" t="s">
        <v>499</v>
      </c>
      <c r="DV15" s="24">
        <v>28</v>
      </c>
      <c r="DW15" s="16"/>
      <c r="DX15" s="7"/>
      <c r="DY15" s="133"/>
      <c r="DZ15" s="20">
        <v>8</v>
      </c>
      <c r="EA15" s="30">
        <v>757.82</v>
      </c>
      <c r="EB15" s="58">
        <v>42018</v>
      </c>
      <c r="EC15" s="30">
        <v>757.82</v>
      </c>
      <c r="ED15" s="79" t="s">
        <v>501</v>
      </c>
      <c r="EE15" s="24">
        <v>28</v>
      </c>
      <c r="EF15" s="16"/>
      <c r="EG15" s="7"/>
      <c r="EH15" s="184"/>
      <c r="EI15" s="20">
        <v>8</v>
      </c>
      <c r="EJ15" s="19">
        <v>874.83</v>
      </c>
      <c r="EK15" s="17">
        <v>42019</v>
      </c>
      <c r="EL15" s="19">
        <v>874.83</v>
      </c>
      <c r="EM15" s="43" t="s">
        <v>504</v>
      </c>
      <c r="EN15" s="24">
        <v>28.5</v>
      </c>
      <c r="EO15" s="16"/>
      <c r="EP15" s="7"/>
      <c r="EQ15" s="133"/>
      <c r="ER15" s="20">
        <v>8</v>
      </c>
      <c r="ES15" s="19">
        <v>860.7</v>
      </c>
      <c r="ET15" s="17">
        <v>42019</v>
      </c>
      <c r="EU15" s="19">
        <v>860.7</v>
      </c>
      <c r="EV15" s="79" t="s">
        <v>511</v>
      </c>
      <c r="EW15" s="24">
        <v>29.5</v>
      </c>
      <c r="EX15" s="16"/>
      <c r="EY15" s="7"/>
      <c r="EZ15" s="133"/>
      <c r="FA15" s="20">
        <v>8</v>
      </c>
      <c r="FB15" s="19">
        <v>943</v>
      </c>
      <c r="FC15" s="17">
        <v>42021</v>
      </c>
      <c r="FD15" s="19">
        <v>943</v>
      </c>
      <c r="FE15" s="43" t="s">
        <v>524</v>
      </c>
      <c r="FF15" s="24">
        <v>29.5</v>
      </c>
      <c r="FG15" s="16"/>
      <c r="FH15" s="7"/>
      <c r="FI15" s="133"/>
      <c r="FJ15" s="20">
        <v>8</v>
      </c>
      <c r="FK15" s="30">
        <v>883.9</v>
      </c>
      <c r="FL15" s="58">
        <v>42021</v>
      </c>
      <c r="FM15" s="30">
        <v>883.9</v>
      </c>
      <c r="FN15" s="79" t="s">
        <v>525</v>
      </c>
      <c r="FO15" s="24">
        <v>29.5</v>
      </c>
      <c r="FP15" s="16"/>
      <c r="FQ15" s="7"/>
      <c r="FR15" s="133"/>
      <c r="FS15" s="20">
        <v>8</v>
      </c>
      <c r="FT15" s="30">
        <v>902.19</v>
      </c>
      <c r="FU15" s="58">
        <v>42023</v>
      </c>
      <c r="FV15" s="30">
        <v>902.19</v>
      </c>
      <c r="FW15" s="79" t="s">
        <v>533</v>
      </c>
      <c r="FX15" s="24">
        <v>29.5</v>
      </c>
      <c r="FY15" s="16"/>
      <c r="FZ15" s="7"/>
      <c r="GA15" s="184"/>
      <c r="GB15" s="20">
        <v>8</v>
      </c>
      <c r="GC15" s="19">
        <v>837.64</v>
      </c>
      <c r="GD15" s="17">
        <v>42026</v>
      </c>
      <c r="GE15" s="30">
        <v>837.64</v>
      </c>
      <c r="GF15" s="433" t="s">
        <v>553</v>
      </c>
      <c r="GG15" s="24">
        <v>30</v>
      </c>
      <c r="GH15" s="16"/>
      <c r="GI15" s="7"/>
      <c r="GJ15" s="133"/>
      <c r="GK15" s="20">
        <v>8</v>
      </c>
      <c r="GL15" s="19">
        <v>948.9</v>
      </c>
      <c r="GM15" s="17">
        <v>42024</v>
      </c>
      <c r="GN15" s="19">
        <v>948.9</v>
      </c>
      <c r="GO15" s="72" t="s">
        <v>541</v>
      </c>
      <c r="GP15" s="24">
        <v>30</v>
      </c>
      <c r="GQ15" s="16"/>
      <c r="GR15" s="7"/>
      <c r="GS15" s="133"/>
      <c r="GT15" s="20">
        <v>8</v>
      </c>
      <c r="GU15" s="19">
        <v>868.48</v>
      </c>
      <c r="GV15" s="17">
        <v>42024</v>
      </c>
      <c r="GW15" s="19">
        <v>868.48</v>
      </c>
      <c r="GX15" s="72" t="s">
        <v>538</v>
      </c>
      <c r="GY15" s="24">
        <v>30</v>
      </c>
      <c r="GZ15" s="16"/>
      <c r="HA15" s="7"/>
      <c r="HB15" s="133"/>
      <c r="HC15" s="20">
        <v>8</v>
      </c>
      <c r="HD15" s="19">
        <v>885.71</v>
      </c>
      <c r="HE15" s="17">
        <v>42025</v>
      </c>
      <c r="HF15" s="19">
        <v>885.71</v>
      </c>
      <c r="HG15" s="72" t="s">
        <v>551</v>
      </c>
      <c r="HH15" s="24">
        <v>31</v>
      </c>
      <c r="HI15" s="16"/>
      <c r="HJ15" s="7"/>
      <c r="HK15" s="133"/>
      <c r="HL15" s="20">
        <v>8</v>
      </c>
      <c r="HM15" s="19">
        <v>898.1</v>
      </c>
      <c r="HN15" s="17">
        <v>42026</v>
      </c>
      <c r="HO15" s="19">
        <v>898.1</v>
      </c>
      <c r="HP15" s="72" t="s">
        <v>559</v>
      </c>
      <c r="HQ15" s="24">
        <v>31</v>
      </c>
      <c r="HR15" s="16"/>
      <c r="HS15" s="7"/>
      <c r="HT15" s="133"/>
      <c r="HU15" s="20">
        <v>8</v>
      </c>
      <c r="HV15" s="19">
        <v>875.74</v>
      </c>
      <c r="HW15" s="17">
        <v>42027</v>
      </c>
      <c r="HX15" s="19">
        <v>875.74</v>
      </c>
      <c r="HY15" s="72" t="s">
        <v>562</v>
      </c>
      <c r="HZ15" s="24">
        <v>31</v>
      </c>
      <c r="IA15" s="16"/>
      <c r="IB15" s="7"/>
      <c r="IC15" s="133"/>
      <c r="ID15" s="20">
        <v>8</v>
      </c>
      <c r="IE15" s="19">
        <v>952.1</v>
      </c>
      <c r="IF15" s="17">
        <v>42028</v>
      </c>
      <c r="IG15" s="19">
        <v>952.1</v>
      </c>
      <c r="IH15" s="72" t="s">
        <v>564</v>
      </c>
      <c r="II15" s="24">
        <v>31</v>
      </c>
      <c r="IJ15" s="16"/>
      <c r="IK15" s="7"/>
      <c r="IL15" s="133"/>
      <c r="IM15" s="20">
        <v>8</v>
      </c>
      <c r="IN15" s="19">
        <v>940.7</v>
      </c>
      <c r="IO15" s="110">
        <v>42028</v>
      </c>
      <c r="IP15" s="19">
        <v>940.7</v>
      </c>
      <c r="IQ15" s="136" t="s">
        <v>569</v>
      </c>
      <c r="IR15" s="108">
        <v>31</v>
      </c>
      <c r="IS15" s="16"/>
      <c r="IT15" s="59"/>
      <c r="IU15" s="133"/>
      <c r="IV15" s="20">
        <v>8</v>
      </c>
      <c r="IW15" s="19">
        <v>815.87</v>
      </c>
      <c r="IX15" s="17">
        <v>42031</v>
      </c>
      <c r="IY15" s="19">
        <v>815.87</v>
      </c>
      <c r="IZ15" s="72" t="s">
        <v>577</v>
      </c>
      <c r="JA15" s="24">
        <v>31</v>
      </c>
      <c r="JB15" s="16"/>
      <c r="JC15" s="59"/>
      <c r="JD15" s="133"/>
      <c r="JE15" s="20">
        <v>8</v>
      </c>
      <c r="JF15" s="19">
        <v>825.85</v>
      </c>
      <c r="JG15" s="17">
        <v>42034</v>
      </c>
      <c r="JH15" s="19">
        <v>825.85</v>
      </c>
      <c r="JI15" s="72" t="s">
        <v>591</v>
      </c>
      <c r="JJ15" s="24">
        <v>31</v>
      </c>
      <c r="JK15" s="16"/>
      <c r="JL15" s="59"/>
      <c r="JM15" s="318"/>
      <c r="JN15" s="20">
        <v>8</v>
      </c>
      <c r="JO15" s="19">
        <v>859.86</v>
      </c>
      <c r="JP15" s="17">
        <v>42035</v>
      </c>
      <c r="JQ15" s="19">
        <v>859.86</v>
      </c>
      <c r="JR15" s="72" t="s">
        <v>602</v>
      </c>
      <c r="JS15" s="24">
        <v>31</v>
      </c>
      <c r="JT15" s="16"/>
      <c r="JU15" s="59"/>
      <c r="JV15" s="133"/>
      <c r="JW15" s="20">
        <v>8</v>
      </c>
      <c r="JX15" s="219">
        <v>936.2</v>
      </c>
      <c r="JY15" s="110">
        <v>42033</v>
      </c>
      <c r="JZ15" s="219">
        <v>936.2</v>
      </c>
      <c r="KA15" s="136" t="s">
        <v>589</v>
      </c>
      <c r="KB15" s="108">
        <v>31</v>
      </c>
      <c r="KC15" s="431"/>
      <c r="KD15" s="59"/>
      <c r="KE15" s="133"/>
      <c r="KF15" s="20">
        <v>8</v>
      </c>
      <c r="KG15" s="219">
        <v>927.6</v>
      </c>
      <c r="KH15" s="17">
        <v>42035</v>
      </c>
      <c r="KI15" s="219">
        <v>927.6</v>
      </c>
      <c r="KJ15" s="72" t="s">
        <v>605</v>
      </c>
      <c r="KK15" s="24">
        <v>31</v>
      </c>
      <c r="KL15" s="16"/>
      <c r="KM15" s="59"/>
      <c r="KN15" s="133"/>
      <c r="KO15" s="20">
        <v>8</v>
      </c>
      <c r="KP15" s="19">
        <v>943</v>
      </c>
      <c r="KQ15" s="17"/>
      <c r="KR15" s="19"/>
      <c r="KS15" s="72"/>
      <c r="KT15" s="24"/>
      <c r="KU15" s="16"/>
      <c r="KV15" s="59"/>
      <c r="KW15" s="133"/>
      <c r="KX15" s="20">
        <v>8</v>
      </c>
      <c r="KY15" s="19">
        <v>960.7</v>
      </c>
      <c r="KZ15" s="17">
        <v>42035</v>
      </c>
      <c r="LA15" s="19">
        <v>960.7</v>
      </c>
      <c r="LB15" s="72" t="s">
        <v>609</v>
      </c>
      <c r="LC15" s="24">
        <v>30</v>
      </c>
      <c r="LD15" s="16"/>
      <c r="LE15" s="59"/>
      <c r="LF15" s="133"/>
      <c r="LG15" s="20">
        <v>8</v>
      </c>
      <c r="LH15" s="19">
        <v>891.16</v>
      </c>
      <c r="LI15" s="17"/>
      <c r="LJ15" s="19"/>
      <c r="LK15" s="72"/>
      <c r="LL15" s="24"/>
      <c r="LM15" s="16"/>
      <c r="LN15" s="142"/>
      <c r="LO15" s="133"/>
      <c r="LP15" s="20"/>
      <c r="LQ15" s="19"/>
      <c r="LR15" s="17"/>
      <c r="LS15" s="19"/>
      <c r="LT15" s="195"/>
      <c r="LU15" s="24"/>
      <c r="LV15" s="16"/>
      <c r="LW15" s="59"/>
      <c r="LX15" s="133"/>
      <c r="LY15" s="20"/>
      <c r="LZ15" s="19"/>
      <c r="MA15" s="17"/>
      <c r="MB15" s="19"/>
      <c r="MC15" s="72"/>
      <c r="MD15" s="24"/>
      <c r="ME15" s="16"/>
      <c r="MF15" s="59"/>
      <c r="MG15" s="133"/>
      <c r="MH15" s="20"/>
      <c r="MI15" s="19"/>
      <c r="MJ15" s="17"/>
      <c r="MK15" s="19"/>
      <c r="ML15" s="72"/>
      <c r="MM15" s="24"/>
      <c r="MN15" s="16"/>
      <c r="MO15" s="59"/>
      <c r="MP15" s="133"/>
      <c r="MQ15" s="20"/>
      <c r="MR15" s="19"/>
      <c r="MS15" s="17"/>
      <c r="MT15" s="19"/>
      <c r="MU15" s="72"/>
      <c r="MV15" s="24"/>
      <c r="MX15" s="7"/>
      <c r="MY15" s="2"/>
      <c r="MZ15" s="20"/>
      <c r="NA15" s="19"/>
      <c r="NB15" s="17"/>
      <c r="NC15" s="19"/>
      <c r="ND15" s="366"/>
      <c r="NE15" s="24"/>
      <c r="NG15" s="7"/>
      <c r="NH15" s="2"/>
      <c r="NI15" s="20"/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FARMLAND</v>
      </c>
      <c r="D16" s="74" t="str">
        <f t="shared" si="12"/>
        <v>PED. 5000062</v>
      </c>
      <c r="E16" s="169">
        <f t="shared" si="12"/>
        <v>42017</v>
      </c>
      <c r="F16" s="77">
        <f t="shared" si="12"/>
        <v>19299.43</v>
      </c>
      <c r="G16" s="15">
        <f t="shared" si="12"/>
        <v>23</v>
      </c>
      <c r="H16" s="65">
        <f t="shared" si="12"/>
        <v>19314.75</v>
      </c>
      <c r="I16" s="18">
        <f t="shared" si="12"/>
        <v>-15.319999999999709</v>
      </c>
      <c r="K16" s="7"/>
      <c r="L16" s="2"/>
      <c r="M16" s="20">
        <v>9</v>
      </c>
      <c r="N16" s="19">
        <v>908</v>
      </c>
      <c r="O16" s="17">
        <v>42004</v>
      </c>
      <c r="P16" s="19">
        <v>908</v>
      </c>
      <c r="Q16" s="72" t="s">
        <v>286</v>
      </c>
      <c r="R16" s="24">
        <v>31</v>
      </c>
      <c r="S16" s="16"/>
      <c r="T16" s="59"/>
      <c r="U16" s="133"/>
      <c r="V16" s="20">
        <v>9</v>
      </c>
      <c r="W16" s="219">
        <v>827.66</v>
      </c>
      <c r="X16" s="538">
        <v>42007</v>
      </c>
      <c r="Y16" s="542">
        <v>827.66</v>
      </c>
      <c r="Z16" s="540" t="s">
        <v>447</v>
      </c>
      <c r="AA16" s="541">
        <v>31</v>
      </c>
      <c r="AB16" s="16"/>
      <c r="AC16" s="59"/>
      <c r="AD16" s="133"/>
      <c r="AE16" s="20">
        <v>9</v>
      </c>
      <c r="AF16" s="141">
        <v>907.03</v>
      </c>
      <c r="AG16" s="17">
        <v>42010</v>
      </c>
      <c r="AH16" s="19">
        <v>907.03</v>
      </c>
      <c r="AI16" s="72" t="s">
        <v>453</v>
      </c>
      <c r="AJ16" s="24">
        <v>31</v>
      </c>
      <c r="AK16" s="16"/>
      <c r="AL16" s="59"/>
      <c r="AM16" s="133"/>
      <c r="AN16" s="20">
        <v>9</v>
      </c>
      <c r="AO16" s="19">
        <v>903.7</v>
      </c>
      <c r="AP16" s="17">
        <v>42007</v>
      </c>
      <c r="AQ16" s="19">
        <v>903.7</v>
      </c>
      <c r="AR16" s="72" t="s">
        <v>444</v>
      </c>
      <c r="AS16" s="24">
        <v>31</v>
      </c>
      <c r="AT16" s="16"/>
      <c r="AU16" s="59"/>
      <c r="AV16" s="184"/>
      <c r="AW16" s="20">
        <v>9</v>
      </c>
      <c r="AX16" s="19">
        <v>892.06</v>
      </c>
      <c r="AY16" s="110">
        <v>42010</v>
      </c>
      <c r="AZ16" s="19">
        <v>892.06</v>
      </c>
      <c r="BA16" s="136" t="s">
        <v>455</v>
      </c>
      <c r="BB16" s="108">
        <v>29</v>
      </c>
      <c r="BC16" s="16"/>
      <c r="BD16" s="59"/>
      <c r="BE16" s="184"/>
      <c r="BF16" s="20">
        <v>9</v>
      </c>
      <c r="BG16" s="19">
        <v>816.33</v>
      </c>
      <c r="BH16" s="17">
        <v>42010</v>
      </c>
      <c r="BI16" s="19">
        <v>816.33</v>
      </c>
      <c r="BJ16" s="72" t="s">
        <v>458</v>
      </c>
      <c r="BK16" s="167">
        <v>29</v>
      </c>
      <c r="BL16" s="16"/>
      <c r="BM16" s="59"/>
      <c r="BN16" s="133"/>
      <c r="BO16" s="20">
        <v>9</v>
      </c>
      <c r="BP16" s="19">
        <v>930.16</v>
      </c>
      <c r="BQ16" s="17">
        <v>42011</v>
      </c>
      <c r="BR16" s="19">
        <v>930.16</v>
      </c>
      <c r="BS16" s="72" t="s">
        <v>462</v>
      </c>
      <c r="BT16" s="24">
        <v>29</v>
      </c>
      <c r="BU16" s="16"/>
      <c r="BV16" s="59"/>
      <c r="BW16" s="133"/>
      <c r="BX16" s="20">
        <v>9</v>
      </c>
      <c r="BY16" s="19">
        <v>826.76</v>
      </c>
      <c r="BZ16" s="17">
        <v>42013</v>
      </c>
      <c r="CA16" s="19">
        <v>826.76</v>
      </c>
      <c r="CB16" s="72" t="s">
        <v>478</v>
      </c>
      <c r="CC16" s="24">
        <v>28</v>
      </c>
      <c r="CD16" s="16"/>
      <c r="CE16" s="59"/>
      <c r="CF16" s="133"/>
      <c r="CG16" s="20">
        <v>9</v>
      </c>
      <c r="CH16" s="19">
        <v>919.9</v>
      </c>
      <c r="CI16" s="17">
        <v>42012</v>
      </c>
      <c r="CJ16" s="19">
        <v>919.9</v>
      </c>
      <c r="CK16" s="43" t="s">
        <v>470</v>
      </c>
      <c r="CL16" s="24">
        <v>28</v>
      </c>
      <c r="CM16" s="16"/>
      <c r="CN16" s="59"/>
      <c r="CO16" s="133"/>
      <c r="CP16" s="20">
        <v>9</v>
      </c>
      <c r="CQ16" s="19">
        <v>919</v>
      </c>
      <c r="CR16" s="17">
        <v>42014</v>
      </c>
      <c r="CS16" s="19">
        <v>919</v>
      </c>
      <c r="CT16" s="383" t="s">
        <v>489</v>
      </c>
      <c r="CU16" s="24">
        <v>28</v>
      </c>
      <c r="CV16" s="16"/>
      <c r="CW16" s="59"/>
      <c r="CX16" s="133"/>
      <c r="CY16" s="20">
        <v>9</v>
      </c>
      <c r="CZ16" s="219">
        <v>837.64</v>
      </c>
      <c r="DA16" s="17">
        <v>42014</v>
      </c>
      <c r="DB16" s="219">
        <v>837.64</v>
      </c>
      <c r="DC16" s="43" t="s">
        <v>484</v>
      </c>
      <c r="DD16" s="24">
        <v>28</v>
      </c>
      <c r="DE16" s="16"/>
      <c r="DF16" s="59"/>
      <c r="DG16" s="133"/>
      <c r="DH16" s="20">
        <v>9</v>
      </c>
      <c r="DI16" s="19">
        <v>910.8</v>
      </c>
      <c r="DJ16" s="17">
        <v>42017</v>
      </c>
      <c r="DK16" s="19">
        <v>910.8</v>
      </c>
      <c r="DL16" s="43" t="s">
        <v>495</v>
      </c>
      <c r="DM16" s="24">
        <v>28</v>
      </c>
      <c r="DN16" s="16"/>
      <c r="DO16" s="59"/>
      <c r="DP16" s="133"/>
      <c r="DQ16" s="20">
        <v>9</v>
      </c>
      <c r="DR16" s="30">
        <v>901.13</v>
      </c>
      <c r="DS16" s="58">
        <v>42017</v>
      </c>
      <c r="DT16" s="30">
        <v>901.13</v>
      </c>
      <c r="DU16" s="79" t="s">
        <v>499</v>
      </c>
      <c r="DV16" s="24">
        <v>28</v>
      </c>
      <c r="DW16" s="16"/>
      <c r="DX16" s="59"/>
      <c r="DY16" s="133"/>
      <c r="DZ16" s="20">
        <v>9</v>
      </c>
      <c r="EA16" s="30">
        <v>816.78</v>
      </c>
      <c r="EB16" s="58">
        <v>42018</v>
      </c>
      <c r="EC16" s="30">
        <v>816.78</v>
      </c>
      <c r="ED16" s="79" t="s">
        <v>502</v>
      </c>
      <c r="EE16" s="24">
        <v>28.5</v>
      </c>
      <c r="EF16" s="16"/>
      <c r="EG16" s="59"/>
      <c r="EH16" s="184"/>
      <c r="EI16" s="20">
        <v>9</v>
      </c>
      <c r="EJ16" s="19">
        <v>883.9</v>
      </c>
      <c r="EK16" s="17">
        <v>42019</v>
      </c>
      <c r="EL16" s="19">
        <v>883.9</v>
      </c>
      <c r="EM16" s="43" t="s">
        <v>506</v>
      </c>
      <c r="EN16" s="24">
        <v>28.5</v>
      </c>
      <c r="EO16" s="16"/>
      <c r="EP16" s="59"/>
      <c r="EQ16" s="133"/>
      <c r="ER16" s="20">
        <v>9</v>
      </c>
      <c r="ES16" s="19">
        <v>873.7</v>
      </c>
      <c r="ET16" s="17">
        <v>42019</v>
      </c>
      <c r="EU16" s="19">
        <v>873.7</v>
      </c>
      <c r="EV16" s="79" t="s">
        <v>511</v>
      </c>
      <c r="EW16" s="24">
        <v>29.5</v>
      </c>
      <c r="EX16" s="16"/>
      <c r="EY16" s="59"/>
      <c r="EZ16" s="133"/>
      <c r="FA16" s="20">
        <v>9</v>
      </c>
      <c r="FB16" s="19">
        <v>945.7</v>
      </c>
      <c r="FC16" s="17">
        <v>42021</v>
      </c>
      <c r="FD16" s="19">
        <v>945.7</v>
      </c>
      <c r="FE16" s="43" t="s">
        <v>524</v>
      </c>
      <c r="FF16" s="24">
        <v>29.5</v>
      </c>
      <c r="FG16" s="16"/>
      <c r="FH16" s="59"/>
      <c r="FI16" s="133"/>
      <c r="FJ16" s="20">
        <v>9</v>
      </c>
      <c r="FK16" s="30">
        <v>859.41</v>
      </c>
      <c r="FL16" s="58">
        <v>42021</v>
      </c>
      <c r="FM16" s="30">
        <v>859.41</v>
      </c>
      <c r="FN16" s="79" t="s">
        <v>525</v>
      </c>
      <c r="FO16" s="24">
        <v>29.5</v>
      </c>
      <c r="FP16" s="16"/>
      <c r="FQ16" s="59"/>
      <c r="FR16" s="133"/>
      <c r="FS16" s="20">
        <v>9</v>
      </c>
      <c r="FT16" s="30">
        <v>890.4</v>
      </c>
      <c r="FU16" s="58">
        <v>42023</v>
      </c>
      <c r="FV16" s="30">
        <v>890.4</v>
      </c>
      <c r="FW16" s="79" t="s">
        <v>533</v>
      </c>
      <c r="FX16" s="24">
        <v>29.5</v>
      </c>
      <c r="FY16" s="16"/>
      <c r="FZ16" s="59"/>
      <c r="GA16" s="184"/>
      <c r="GB16" s="20">
        <v>9</v>
      </c>
      <c r="GC16" s="19">
        <v>813.61</v>
      </c>
      <c r="GD16" s="17">
        <v>42025</v>
      </c>
      <c r="GE16" s="30">
        <v>813.61</v>
      </c>
      <c r="GF16" s="433" t="s">
        <v>548</v>
      </c>
      <c r="GG16" s="24">
        <v>30</v>
      </c>
      <c r="GH16" s="16"/>
      <c r="GI16" s="59"/>
      <c r="GJ16" s="133"/>
      <c r="GK16" s="20">
        <v>9</v>
      </c>
      <c r="GL16" s="19">
        <v>949.4</v>
      </c>
      <c r="GM16" s="17">
        <v>42024</v>
      </c>
      <c r="GN16" s="19">
        <v>949.4</v>
      </c>
      <c r="GO16" s="72" t="s">
        <v>541</v>
      </c>
      <c r="GP16" s="24">
        <v>30</v>
      </c>
      <c r="GQ16" s="16"/>
      <c r="GR16" s="59"/>
      <c r="GS16" s="133"/>
      <c r="GT16" s="20">
        <v>9</v>
      </c>
      <c r="GU16" s="19">
        <v>853.51</v>
      </c>
      <c r="GV16" s="17">
        <v>42024</v>
      </c>
      <c r="GW16" s="19">
        <v>853.51</v>
      </c>
      <c r="GX16" s="72" t="s">
        <v>538</v>
      </c>
      <c r="GY16" s="24">
        <v>30</v>
      </c>
      <c r="GZ16" s="16"/>
      <c r="HA16" s="59"/>
      <c r="HB16" s="133"/>
      <c r="HC16" s="20">
        <v>9</v>
      </c>
      <c r="HD16" s="19">
        <v>801.36</v>
      </c>
      <c r="HE16" s="17">
        <v>42025</v>
      </c>
      <c r="HF16" s="19">
        <v>801.36</v>
      </c>
      <c r="HG16" s="72" t="s">
        <v>551</v>
      </c>
      <c r="HH16" s="24">
        <v>31</v>
      </c>
      <c r="HI16" s="16"/>
      <c r="HJ16" s="59"/>
      <c r="HK16" s="133"/>
      <c r="HL16" s="20">
        <v>9</v>
      </c>
      <c r="HM16" s="19">
        <v>931.7</v>
      </c>
      <c r="HN16" s="17">
        <v>42026</v>
      </c>
      <c r="HO16" s="19">
        <v>931.7</v>
      </c>
      <c r="HP16" s="72" t="s">
        <v>559</v>
      </c>
      <c r="HQ16" s="24">
        <v>31</v>
      </c>
      <c r="HR16" s="16"/>
      <c r="HS16" s="59"/>
      <c r="HT16" s="133"/>
      <c r="HU16" s="20">
        <v>9</v>
      </c>
      <c r="HV16" s="19">
        <v>889.34</v>
      </c>
      <c r="HW16" s="17">
        <v>42027</v>
      </c>
      <c r="HX16" s="19">
        <v>889.34</v>
      </c>
      <c r="HY16" s="72" t="s">
        <v>562</v>
      </c>
      <c r="HZ16" s="24">
        <v>31</v>
      </c>
      <c r="IA16" s="16"/>
      <c r="IB16" s="59"/>
      <c r="IC16" s="133"/>
      <c r="ID16" s="20">
        <v>9</v>
      </c>
      <c r="IE16" s="19">
        <v>946.2</v>
      </c>
      <c r="IF16" s="17">
        <v>42030</v>
      </c>
      <c r="IG16" s="19">
        <v>946.2</v>
      </c>
      <c r="IH16" s="72" t="s">
        <v>572</v>
      </c>
      <c r="II16" s="24">
        <v>31</v>
      </c>
      <c r="IJ16" s="16"/>
      <c r="IK16" s="59"/>
      <c r="IL16" s="133"/>
      <c r="IM16" s="20">
        <v>9</v>
      </c>
      <c r="IN16" s="19">
        <v>911.7</v>
      </c>
      <c r="IO16" s="110">
        <v>42028</v>
      </c>
      <c r="IP16" s="19">
        <v>911.7</v>
      </c>
      <c r="IQ16" s="136" t="s">
        <v>569</v>
      </c>
      <c r="IR16" s="108">
        <v>31</v>
      </c>
      <c r="IS16" s="16"/>
      <c r="IT16" s="59"/>
      <c r="IU16" s="133"/>
      <c r="IV16" s="20">
        <v>9</v>
      </c>
      <c r="IW16" s="19">
        <v>786.85</v>
      </c>
      <c r="IX16" s="17">
        <v>42031</v>
      </c>
      <c r="IY16" s="19">
        <v>786.85</v>
      </c>
      <c r="IZ16" s="72" t="s">
        <v>577</v>
      </c>
      <c r="JA16" s="24">
        <v>31</v>
      </c>
      <c r="JB16" s="16"/>
      <c r="JC16" s="59"/>
      <c r="JD16" s="133"/>
      <c r="JE16" s="20">
        <v>9</v>
      </c>
      <c r="JF16" s="19">
        <v>780.5</v>
      </c>
      <c r="JG16" s="17">
        <v>42033</v>
      </c>
      <c r="JH16" s="19">
        <v>780.5</v>
      </c>
      <c r="JI16" s="72" t="s">
        <v>584</v>
      </c>
      <c r="JJ16" s="24">
        <v>31</v>
      </c>
      <c r="JK16" s="16"/>
      <c r="JL16" s="59"/>
      <c r="JM16" s="318"/>
      <c r="JN16" s="20">
        <v>9</v>
      </c>
      <c r="JO16" s="19">
        <v>823.13</v>
      </c>
      <c r="JP16" s="17">
        <v>42035</v>
      </c>
      <c r="JQ16" s="19">
        <v>823.13</v>
      </c>
      <c r="JR16" s="72" t="s">
        <v>604</v>
      </c>
      <c r="JS16" s="24">
        <v>31</v>
      </c>
      <c r="JT16" s="16"/>
      <c r="JU16" s="59"/>
      <c r="JV16" s="133"/>
      <c r="JW16" s="20">
        <v>9</v>
      </c>
      <c r="JX16" s="219">
        <v>924.4</v>
      </c>
      <c r="JY16" s="110">
        <v>42033</v>
      </c>
      <c r="JZ16" s="219">
        <v>924.4</v>
      </c>
      <c r="KA16" s="136" t="s">
        <v>589</v>
      </c>
      <c r="KB16" s="108">
        <v>31</v>
      </c>
      <c r="KC16" s="431"/>
      <c r="KD16" s="59"/>
      <c r="KE16" s="133"/>
      <c r="KF16" s="20">
        <v>9</v>
      </c>
      <c r="KG16" s="219">
        <v>942.6</v>
      </c>
      <c r="KH16" s="17">
        <v>42035</v>
      </c>
      <c r="KI16" s="219">
        <v>942.6</v>
      </c>
      <c r="KJ16" s="72" t="s">
        <v>607</v>
      </c>
      <c r="KK16" s="24">
        <v>31</v>
      </c>
      <c r="KL16" s="16"/>
      <c r="KM16" s="59"/>
      <c r="KN16" s="133"/>
      <c r="KO16" s="20">
        <v>9</v>
      </c>
      <c r="KP16" s="19">
        <v>950.7</v>
      </c>
      <c r="KQ16" s="17"/>
      <c r="KR16" s="19"/>
      <c r="KS16" s="72"/>
      <c r="KT16" s="24"/>
      <c r="KU16" s="16"/>
      <c r="KV16" s="59"/>
      <c r="KW16" s="133"/>
      <c r="KX16" s="20">
        <v>9</v>
      </c>
      <c r="KY16" s="19">
        <v>876.3</v>
      </c>
      <c r="KZ16" s="17">
        <v>42035</v>
      </c>
      <c r="LA16" s="19">
        <v>876.3</v>
      </c>
      <c r="LB16" s="72" t="s">
        <v>609</v>
      </c>
      <c r="LC16" s="24">
        <v>30</v>
      </c>
      <c r="LD16" s="16"/>
      <c r="LE16" s="59"/>
      <c r="LF16" s="133"/>
      <c r="LG16" s="20">
        <v>9</v>
      </c>
      <c r="LH16" s="19">
        <v>809.07</v>
      </c>
      <c r="LI16" s="17"/>
      <c r="LJ16" s="19"/>
      <c r="LK16" s="72"/>
      <c r="LL16" s="24"/>
      <c r="LM16" s="16"/>
      <c r="LN16" s="59"/>
      <c r="LO16" s="133"/>
      <c r="LP16" s="20"/>
      <c r="LQ16" s="19"/>
      <c r="LR16" s="17"/>
      <c r="LS16" s="19"/>
      <c r="LT16" s="195"/>
      <c r="LU16" s="24"/>
      <c r="LV16" s="16"/>
      <c r="LW16" s="59"/>
      <c r="LX16" s="133"/>
      <c r="LY16" s="20"/>
      <c r="LZ16" s="19"/>
      <c r="MA16" s="17"/>
      <c r="MB16" s="19"/>
      <c r="MC16" s="72"/>
      <c r="MD16" s="24"/>
      <c r="ME16" s="16"/>
      <c r="MF16" s="59"/>
      <c r="MG16" s="133"/>
      <c r="MH16" s="20"/>
      <c r="MI16" s="19"/>
      <c r="MJ16" s="17"/>
      <c r="MK16" s="19"/>
      <c r="ML16" s="72"/>
      <c r="MM16" s="24"/>
      <c r="MN16" s="16"/>
      <c r="MO16" s="59"/>
      <c r="MP16" s="133"/>
      <c r="MQ16" s="20"/>
      <c r="MR16" s="19"/>
      <c r="MS16" s="17"/>
      <c r="MT16" s="19"/>
      <c r="MU16" s="72"/>
      <c r="MV16" s="24"/>
      <c r="MX16" s="7"/>
      <c r="MY16" s="2"/>
      <c r="MZ16" s="20"/>
      <c r="NA16" s="19"/>
      <c r="NB16" s="17"/>
      <c r="NC16" s="19"/>
      <c r="ND16" s="366"/>
      <c r="NE16" s="24"/>
      <c r="NG16" s="7"/>
      <c r="NH16" s="2"/>
      <c r="NI16" s="20"/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FARMLAND FOODS</v>
      </c>
      <c r="C17" s="16" t="str">
        <f t="shared" si="13"/>
        <v>FARMLAND</v>
      </c>
      <c r="D17" s="74" t="str">
        <f t="shared" si="13"/>
        <v>PED. 5000061</v>
      </c>
      <c r="E17" s="169">
        <f t="shared" si="13"/>
        <v>42017</v>
      </c>
      <c r="F17" s="77">
        <f t="shared" si="13"/>
        <v>18249.02</v>
      </c>
      <c r="G17" s="15">
        <f t="shared" si="13"/>
        <v>23</v>
      </c>
      <c r="H17" s="65">
        <f t="shared" si="13"/>
        <v>18288.88</v>
      </c>
      <c r="I17" s="18">
        <f t="shared" si="13"/>
        <v>-39.860000000000582</v>
      </c>
      <c r="K17" s="7"/>
      <c r="L17" s="2"/>
      <c r="M17" s="20">
        <v>10</v>
      </c>
      <c r="N17" s="30">
        <v>973</v>
      </c>
      <c r="O17" s="17">
        <v>42004</v>
      </c>
      <c r="P17" s="19">
        <v>973</v>
      </c>
      <c r="Q17" s="72" t="s">
        <v>286</v>
      </c>
      <c r="R17" s="24">
        <v>31</v>
      </c>
      <c r="S17" s="16"/>
      <c r="T17" s="59"/>
      <c r="U17" s="133"/>
      <c r="V17" s="20">
        <v>10</v>
      </c>
      <c r="W17" s="219">
        <v>802.72</v>
      </c>
      <c r="X17" s="538">
        <v>42007</v>
      </c>
      <c r="Y17" s="542">
        <v>802.72</v>
      </c>
      <c r="Z17" s="540" t="s">
        <v>447</v>
      </c>
      <c r="AA17" s="541">
        <v>31</v>
      </c>
      <c r="AB17" s="16"/>
      <c r="AC17" s="59"/>
      <c r="AD17" s="133"/>
      <c r="AE17" s="20">
        <v>10</v>
      </c>
      <c r="AF17" s="141">
        <v>884.35</v>
      </c>
      <c r="AG17" s="17">
        <v>42009</v>
      </c>
      <c r="AH17" s="30">
        <v>884.35</v>
      </c>
      <c r="AI17" s="72" t="s">
        <v>452</v>
      </c>
      <c r="AJ17" s="24">
        <v>31</v>
      </c>
      <c r="AK17" s="16"/>
      <c r="AL17" s="59"/>
      <c r="AM17" s="133"/>
      <c r="AN17" s="20">
        <v>10</v>
      </c>
      <c r="AO17" s="30">
        <v>923</v>
      </c>
      <c r="AP17" s="17">
        <v>42007</v>
      </c>
      <c r="AQ17" s="30">
        <v>923</v>
      </c>
      <c r="AR17" s="72" t="s">
        <v>444</v>
      </c>
      <c r="AS17" s="24">
        <v>31</v>
      </c>
      <c r="AT17" s="16"/>
      <c r="AU17" s="59"/>
      <c r="AV17" s="184"/>
      <c r="AW17" s="20">
        <v>10</v>
      </c>
      <c r="AX17" s="19">
        <v>919.73</v>
      </c>
      <c r="AY17" s="110">
        <v>42010</v>
      </c>
      <c r="AZ17" s="19">
        <v>919.73</v>
      </c>
      <c r="BA17" s="136" t="s">
        <v>455</v>
      </c>
      <c r="BB17" s="108">
        <v>29</v>
      </c>
      <c r="BC17" s="16"/>
      <c r="BD17" s="59"/>
      <c r="BE17" s="184"/>
      <c r="BF17" s="20">
        <v>10</v>
      </c>
      <c r="BG17" s="19">
        <v>835.37</v>
      </c>
      <c r="BH17" s="17">
        <v>42010</v>
      </c>
      <c r="BI17" s="19">
        <v>835.37</v>
      </c>
      <c r="BJ17" s="72" t="s">
        <v>458</v>
      </c>
      <c r="BK17" s="167">
        <v>29</v>
      </c>
      <c r="BL17" s="16"/>
      <c r="BM17" s="59"/>
      <c r="BN17" s="133"/>
      <c r="BO17" s="20">
        <v>10</v>
      </c>
      <c r="BP17" s="30">
        <v>787.76</v>
      </c>
      <c r="BQ17" s="17">
        <v>42011</v>
      </c>
      <c r="BR17" s="30">
        <v>787.76</v>
      </c>
      <c r="BS17" s="72" t="s">
        <v>463</v>
      </c>
      <c r="BT17" s="24">
        <v>29</v>
      </c>
      <c r="BU17" s="16"/>
      <c r="BV17" s="59"/>
      <c r="BW17" s="133"/>
      <c r="BX17" s="20">
        <v>10</v>
      </c>
      <c r="BY17" s="30">
        <v>940.14</v>
      </c>
      <c r="BZ17" s="17">
        <v>42013</v>
      </c>
      <c r="CA17" s="19">
        <v>940.14</v>
      </c>
      <c r="CB17" s="72" t="s">
        <v>474</v>
      </c>
      <c r="CC17" s="24">
        <v>28</v>
      </c>
      <c r="CD17" s="16"/>
      <c r="CE17" s="59"/>
      <c r="CF17" s="133"/>
      <c r="CG17" s="20">
        <v>10</v>
      </c>
      <c r="CH17" s="30">
        <v>931.7</v>
      </c>
      <c r="CI17" s="17">
        <v>42012</v>
      </c>
      <c r="CJ17" s="30">
        <v>931.7</v>
      </c>
      <c r="CK17" s="43" t="s">
        <v>470</v>
      </c>
      <c r="CL17" s="24">
        <v>28</v>
      </c>
      <c r="CM17" s="16"/>
      <c r="CN17" s="59"/>
      <c r="CO17" s="133"/>
      <c r="CP17" s="20">
        <v>10</v>
      </c>
      <c r="CQ17" s="30">
        <v>918.5</v>
      </c>
      <c r="CR17" s="17">
        <v>42014</v>
      </c>
      <c r="CS17" s="30">
        <v>918.5</v>
      </c>
      <c r="CT17" s="383" t="s">
        <v>489</v>
      </c>
      <c r="CU17" s="24">
        <v>28</v>
      </c>
      <c r="CV17" s="16"/>
      <c r="CW17" s="59"/>
      <c r="CX17" s="133"/>
      <c r="CY17" s="20">
        <v>10</v>
      </c>
      <c r="CZ17" s="219">
        <v>761.45</v>
      </c>
      <c r="DA17" s="17">
        <v>42014</v>
      </c>
      <c r="DB17" s="219">
        <v>761.45</v>
      </c>
      <c r="DC17" s="43" t="s">
        <v>484</v>
      </c>
      <c r="DD17" s="24">
        <v>28</v>
      </c>
      <c r="DE17" s="16"/>
      <c r="DF17" s="59"/>
      <c r="DG17" s="133"/>
      <c r="DH17" s="20">
        <v>10</v>
      </c>
      <c r="DI17" s="19">
        <v>919</v>
      </c>
      <c r="DJ17" s="17">
        <v>42017</v>
      </c>
      <c r="DK17" s="19">
        <v>919</v>
      </c>
      <c r="DL17" s="43" t="s">
        <v>495</v>
      </c>
      <c r="DM17" s="24">
        <v>28</v>
      </c>
      <c r="DN17" s="16"/>
      <c r="DO17" s="59"/>
      <c r="DP17" s="133"/>
      <c r="DQ17" s="20">
        <v>10</v>
      </c>
      <c r="DR17" s="30">
        <v>831.75</v>
      </c>
      <c r="DS17" s="58">
        <v>42017</v>
      </c>
      <c r="DT17" s="30">
        <v>831.75</v>
      </c>
      <c r="DU17" s="79" t="s">
        <v>499</v>
      </c>
      <c r="DV17" s="24">
        <v>28</v>
      </c>
      <c r="DW17" s="16"/>
      <c r="DX17" s="59"/>
      <c r="DY17" s="133"/>
      <c r="DZ17" s="20">
        <v>10</v>
      </c>
      <c r="EA17" s="30">
        <v>871.2</v>
      </c>
      <c r="EB17" s="58">
        <v>42018</v>
      </c>
      <c r="EC17" s="30">
        <v>871.2</v>
      </c>
      <c r="ED17" s="79" t="s">
        <v>501</v>
      </c>
      <c r="EE17" s="24">
        <v>28</v>
      </c>
      <c r="EF17" s="16"/>
      <c r="EG17" s="59"/>
      <c r="EH17" s="184"/>
      <c r="EI17" s="20">
        <v>10</v>
      </c>
      <c r="EJ17" s="19">
        <v>874.83</v>
      </c>
      <c r="EK17" s="17">
        <v>42019</v>
      </c>
      <c r="EL17" s="19">
        <v>874.83</v>
      </c>
      <c r="EM17" s="43" t="s">
        <v>504</v>
      </c>
      <c r="EN17" s="24">
        <v>28.5</v>
      </c>
      <c r="EO17" s="16"/>
      <c r="EP17" s="59"/>
      <c r="EQ17" s="133"/>
      <c r="ER17" s="20">
        <v>10</v>
      </c>
      <c r="ES17" s="30">
        <v>883.7</v>
      </c>
      <c r="ET17" s="17">
        <v>42019</v>
      </c>
      <c r="EU17" s="30">
        <v>883.7</v>
      </c>
      <c r="EV17" s="79" t="s">
        <v>511</v>
      </c>
      <c r="EW17" s="24">
        <v>29.5</v>
      </c>
      <c r="EX17" s="16"/>
      <c r="EY17" s="59"/>
      <c r="EZ17" s="133"/>
      <c r="FA17" s="20">
        <v>10</v>
      </c>
      <c r="FB17" s="19">
        <v>946.6</v>
      </c>
      <c r="FC17" s="17">
        <v>42021</v>
      </c>
      <c r="FD17" s="19">
        <v>946.6</v>
      </c>
      <c r="FE17" s="43" t="s">
        <v>524</v>
      </c>
      <c r="FF17" s="24">
        <v>29.5</v>
      </c>
      <c r="FG17" s="16"/>
      <c r="FH17" s="59"/>
      <c r="FI17" s="133"/>
      <c r="FJ17" s="20">
        <v>10</v>
      </c>
      <c r="FK17" s="30">
        <v>902.04</v>
      </c>
      <c r="FL17" s="58">
        <v>42021</v>
      </c>
      <c r="FM17" s="30">
        <v>902.04</v>
      </c>
      <c r="FN17" s="79" t="s">
        <v>525</v>
      </c>
      <c r="FO17" s="24">
        <v>29.5</v>
      </c>
      <c r="FP17" s="16"/>
      <c r="FQ17" s="59"/>
      <c r="FR17" s="133"/>
      <c r="FS17" s="20">
        <v>10</v>
      </c>
      <c r="FT17" s="30">
        <v>871.8</v>
      </c>
      <c r="FU17" s="58">
        <v>42023</v>
      </c>
      <c r="FV17" s="30">
        <v>871.8</v>
      </c>
      <c r="FW17" s="79" t="s">
        <v>533</v>
      </c>
      <c r="FX17" s="24">
        <v>29.5</v>
      </c>
      <c r="FY17" s="16"/>
      <c r="FZ17" s="59"/>
      <c r="GA17" s="184"/>
      <c r="GB17" s="20">
        <v>10</v>
      </c>
      <c r="GC17" s="19">
        <v>887.98</v>
      </c>
      <c r="GD17" s="17">
        <v>42026</v>
      </c>
      <c r="GE17" s="30">
        <v>887.98</v>
      </c>
      <c r="GF17" s="433" t="s">
        <v>553</v>
      </c>
      <c r="GG17" s="24">
        <v>30</v>
      </c>
      <c r="GH17" s="16"/>
      <c r="GI17" s="59"/>
      <c r="GJ17" s="133"/>
      <c r="GK17" s="20">
        <v>10</v>
      </c>
      <c r="GL17" s="30">
        <v>922.1</v>
      </c>
      <c r="GM17" s="17">
        <v>42024</v>
      </c>
      <c r="GN17" s="30">
        <v>922.1</v>
      </c>
      <c r="GO17" s="72" t="s">
        <v>541</v>
      </c>
      <c r="GP17" s="24">
        <v>30</v>
      </c>
      <c r="GQ17" s="16"/>
      <c r="GR17" s="59"/>
      <c r="GS17" s="133"/>
      <c r="GT17" s="20">
        <v>10</v>
      </c>
      <c r="GU17" s="30">
        <v>869.39</v>
      </c>
      <c r="GV17" s="17">
        <v>42024</v>
      </c>
      <c r="GW17" s="30">
        <v>869.39</v>
      </c>
      <c r="GX17" s="72" t="s">
        <v>538</v>
      </c>
      <c r="GY17" s="24">
        <v>30</v>
      </c>
      <c r="GZ17" s="16"/>
      <c r="HA17" s="59"/>
      <c r="HB17" s="133"/>
      <c r="HC17" s="20">
        <v>10</v>
      </c>
      <c r="HD17" s="30">
        <v>869.84</v>
      </c>
      <c r="HE17" s="17">
        <v>42025</v>
      </c>
      <c r="HF17" s="30">
        <v>869.84</v>
      </c>
      <c r="HG17" s="72" t="s">
        <v>551</v>
      </c>
      <c r="HH17" s="24">
        <v>31</v>
      </c>
      <c r="HI17" s="16"/>
      <c r="HJ17" s="59"/>
      <c r="HK17" s="133"/>
      <c r="HL17" s="20">
        <v>10</v>
      </c>
      <c r="HM17" s="30">
        <v>903.6</v>
      </c>
      <c r="HN17" s="17">
        <v>42026</v>
      </c>
      <c r="HO17" s="30">
        <v>903.6</v>
      </c>
      <c r="HP17" s="72" t="s">
        <v>559</v>
      </c>
      <c r="HQ17" s="24">
        <v>31</v>
      </c>
      <c r="HR17" s="16"/>
      <c r="HS17" s="59"/>
      <c r="HT17" s="133"/>
      <c r="HU17" s="20">
        <v>10</v>
      </c>
      <c r="HV17" s="30">
        <v>884.81</v>
      </c>
      <c r="HW17" s="17">
        <v>42027</v>
      </c>
      <c r="HX17" s="30">
        <v>884.81</v>
      </c>
      <c r="HY17" s="72" t="s">
        <v>562</v>
      </c>
      <c r="HZ17" s="24">
        <v>31</v>
      </c>
      <c r="IA17" s="16"/>
      <c r="IB17" s="59"/>
      <c r="IC17" s="133"/>
      <c r="ID17" s="20">
        <v>10</v>
      </c>
      <c r="IE17" s="30">
        <v>919.4</v>
      </c>
      <c r="IF17" s="17">
        <v>42028</v>
      </c>
      <c r="IG17" s="30">
        <v>919.4</v>
      </c>
      <c r="IH17" s="72" t="s">
        <v>565</v>
      </c>
      <c r="II17" s="24">
        <v>31</v>
      </c>
      <c r="IJ17" s="16"/>
      <c r="IK17" s="59"/>
      <c r="IL17" s="133"/>
      <c r="IM17" s="20">
        <v>10</v>
      </c>
      <c r="IN17" s="19">
        <v>854.6</v>
      </c>
      <c r="IO17" s="110">
        <v>42028</v>
      </c>
      <c r="IP17" s="19">
        <v>854.6</v>
      </c>
      <c r="IQ17" s="136" t="s">
        <v>569</v>
      </c>
      <c r="IR17" s="108">
        <v>31</v>
      </c>
      <c r="IS17" s="16"/>
      <c r="IT17" s="59"/>
      <c r="IU17" s="133"/>
      <c r="IV17" s="20">
        <v>10</v>
      </c>
      <c r="IW17" s="30">
        <v>909.75</v>
      </c>
      <c r="IX17" s="17">
        <v>42031</v>
      </c>
      <c r="IY17" s="30">
        <v>909.75</v>
      </c>
      <c r="IZ17" s="72" t="s">
        <v>577</v>
      </c>
      <c r="JA17" s="24">
        <v>31</v>
      </c>
      <c r="JB17" s="16"/>
      <c r="JC17" s="59"/>
      <c r="JD17" s="133"/>
      <c r="JE17" s="20">
        <v>10</v>
      </c>
      <c r="JF17" s="19">
        <v>917.01</v>
      </c>
      <c r="JG17" s="17">
        <v>42034</v>
      </c>
      <c r="JH17" s="19">
        <v>917.01</v>
      </c>
      <c r="JI17" s="72" t="s">
        <v>594</v>
      </c>
      <c r="JJ17" s="24">
        <v>31</v>
      </c>
      <c r="JK17" s="16"/>
      <c r="JL17" s="59"/>
      <c r="JM17" s="318"/>
      <c r="JN17" s="20">
        <v>10</v>
      </c>
      <c r="JO17" s="30">
        <v>887.98</v>
      </c>
      <c r="JP17" s="17">
        <v>42035</v>
      </c>
      <c r="JQ17" s="30">
        <v>887.98</v>
      </c>
      <c r="JR17" s="72" t="s">
        <v>604</v>
      </c>
      <c r="JS17" s="24">
        <v>31</v>
      </c>
      <c r="JT17" s="16"/>
      <c r="JU17" s="59"/>
      <c r="JV17" s="133"/>
      <c r="JW17" s="20">
        <v>10</v>
      </c>
      <c r="JX17" s="219">
        <v>915.3</v>
      </c>
      <c r="JY17" s="110">
        <v>42033</v>
      </c>
      <c r="JZ17" s="219">
        <v>915.3</v>
      </c>
      <c r="KA17" s="136" t="s">
        <v>589</v>
      </c>
      <c r="KB17" s="108">
        <v>31</v>
      </c>
      <c r="KC17" s="431"/>
      <c r="KD17" s="59"/>
      <c r="KE17" s="133"/>
      <c r="KF17" s="20">
        <v>10</v>
      </c>
      <c r="KG17" s="219">
        <v>938.9</v>
      </c>
      <c r="KH17" s="17">
        <v>42035</v>
      </c>
      <c r="KI17" s="219">
        <v>938.9</v>
      </c>
      <c r="KJ17" s="72" t="s">
        <v>601</v>
      </c>
      <c r="KK17" s="24">
        <v>31</v>
      </c>
      <c r="KL17" s="16"/>
      <c r="KM17" s="59"/>
      <c r="KN17" s="133"/>
      <c r="KO17" s="20">
        <v>10</v>
      </c>
      <c r="KP17" s="30">
        <v>912.6</v>
      </c>
      <c r="KQ17" s="17"/>
      <c r="KR17" s="30"/>
      <c r="KS17" s="72"/>
      <c r="KT17" s="24"/>
      <c r="KU17" s="16"/>
      <c r="KV17" s="59"/>
      <c r="KW17" s="133"/>
      <c r="KX17" s="20">
        <v>10</v>
      </c>
      <c r="KY17" s="19">
        <v>929</v>
      </c>
      <c r="KZ17" s="17">
        <v>42035</v>
      </c>
      <c r="LA17" s="19">
        <v>929</v>
      </c>
      <c r="LB17" s="72" t="s">
        <v>609</v>
      </c>
      <c r="LC17" s="24">
        <v>30</v>
      </c>
      <c r="LD17" s="16"/>
      <c r="LE17" s="59"/>
      <c r="LF17" s="133"/>
      <c r="LG17" s="20">
        <v>10</v>
      </c>
      <c r="LH17" s="30">
        <v>870.75</v>
      </c>
      <c r="LI17" s="17"/>
      <c r="LJ17" s="30"/>
      <c r="LK17" s="72"/>
      <c r="LL17" s="24"/>
      <c r="LM17" s="16"/>
      <c r="LN17" s="59"/>
      <c r="LO17" s="133"/>
      <c r="LP17" s="20"/>
      <c r="LQ17" s="30"/>
      <c r="LR17" s="17"/>
      <c r="LS17" s="30"/>
      <c r="LT17" s="195"/>
      <c r="LU17" s="24"/>
      <c r="LV17" s="16"/>
      <c r="LW17" s="59"/>
      <c r="LX17" s="133"/>
      <c r="LY17" s="20"/>
      <c r="LZ17" s="30"/>
      <c r="MA17" s="17"/>
      <c r="MB17" s="19"/>
      <c r="MC17" s="72"/>
      <c r="MD17" s="24"/>
      <c r="ME17" s="16"/>
      <c r="MF17" s="59"/>
      <c r="MG17" s="133"/>
      <c r="MH17" s="20"/>
      <c r="MI17" s="30"/>
      <c r="MJ17" s="17"/>
      <c r="MK17" s="30"/>
      <c r="ML17" s="72"/>
      <c r="MM17" s="24"/>
      <c r="MN17" s="16"/>
      <c r="MO17" s="59"/>
      <c r="MP17" s="133"/>
      <c r="MQ17" s="20"/>
      <c r="MR17" s="30"/>
      <c r="MS17" s="17"/>
      <c r="MT17" s="30"/>
      <c r="MU17" s="72"/>
      <c r="MV17" s="24"/>
      <c r="MX17" s="7"/>
      <c r="MY17" s="2"/>
      <c r="MZ17" s="20"/>
      <c r="NA17" s="30"/>
      <c r="NB17" s="17"/>
      <c r="NC17" s="19"/>
      <c r="ND17" s="366"/>
      <c r="NE17" s="24"/>
      <c r="NG17" s="7"/>
      <c r="NH17" s="2"/>
      <c r="NI17" s="20"/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30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30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FARMLAND FOODS</v>
      </c>
      <c r="C18" s="16" t="str">
        <f t="shared" si="14"/>
        <v>FARMLAND</v>
      </c>
      <c r="D18" s="74" t="str">
        <f t="shared" si="14"/>
        <v>PED. 5000152</v>
      </c>
      <c r="E18" s="169">
        <f t="shared" si="14"/>
        <v>42018</v>
      </c>
      <c r="F18" s="77">
        <f t="shared" si="14"/>
        <v>18990.71</v>
      </c>
      <c r="G18" s="15">
        <f t="shared" si="14"/>
        <v>22</v>
      </c>
      <c r="H18" s="65">
        <f t="shared" si="14"/>
        <v>19024.04</v>
      </c>
      <c r="I18" s="18">
        <f t="shared" si="14"/>
        <v>-33.330000000001746</v>
      </c>
      <c r="K18" s="7"/>
      <c r="L18" s="2"/>
      <c r="M18" s="20">
        <v>11</v>
      </c>
      <c r="N18" s="19">
        <v>920</v>
      </c>
      <c r="O18" s="538">
        <v>42007</v>
      </c>
      <c r="P18" s="543">
        <v>920</v>
      </c>
      <c r="Q18" s="540" t="s">
        <v>438</v>
      </c>
      <c r="R18" s="541">
        <v>31</v>
      </c>
      <c r="S18" s="16"/>
      <c r="T18" s="59"/>
      <c r="U18" s="133"/>
      <c r="V18" s="20">
        <v>11</v>
      </c>
      <c r="W18" s="219">
        <v>776.87</v>
      </c>
      <c r="X18" s="538">
        <v>42007</v>
      </c>
      <c r="Y18" s="542">
        <v>776.87</v>
      </c>
      <c r="Z18" s="540" t="s">
        <v>447</v>
      </c>
      <c r="AA18" s="541">
        <v>31</v>
      </c>
      <c r="AB18" s="16"/>
      <c r="AC18" s="59"/>
      <c r="AD18" s="133"/>
      <c r="AE18" s="20">
        <v>11</v>
      </c>
      <c r="AF18" s="141">
        <v>892.06</v>
      </c>
      <c r="AG18" s="17">
        <v>42010</v>
      </c>
      <c r="AH18" s="19">
        <v>892.06</v>
      </c>
      <c r="AI18" s="72" t="s">
        <v>453</v>
      </c>
      <c r="AJ18" s="24">
        <v>31</v>
      </c>
      <c r="AK18" s="16"/>
      <c r="AL18" s="59"/>
      <c r="AM18" s="133"/>
      <c r="AN18" s="20">
        <v>11</v>
      </c>
      <c r="AO18" s="19">
        <v>938.7</v>
      </c>
      <c r="AP18" s="17">
        <v>42007</v>
      </c>
      <c r="AQ18" s="19">
        <v>938.7</v>
      </c>
      <c r="AR18" s="72" t="s">
        <v>444</v>
      </c>
      <c r="AS18" s="24">
        <v>31</v>
      </c>
      <c r="AT18" s="16"/>
      <c r="AU18" s="59"/>
      <c r="AV18" s="184"/>
      <c r="AW18" s="20">
        <v>11</v>
      </c>
      <c r="AX18" s="19">
        <v>895.24</v>
      </c>
      <c r="AY18" s="110">
        <v>42010</v>
      </c>
      <c r="AZ18" s="19">
        <v>895.24</v>
      </c>
      <c r="BA18" s="136" t="s">
        <v>455</v>
      </c>
      <c r="BB18" s="108">
        <v>29</v>
      </c>
      <c r="BC18" s="16"/>
      <c r="BD18" s="59"/>
      <c r="BE18" s="184"/>
      <c r="BF18" s="20">
        <v>11</v>
      </c>
      <c r="BG18" s="19">
        <v>767.35</v>
      </c>
      <c r="BH18" s="17">
        <v>42010</v>
      </c>
      <c r="BI18" s="19">
        <v>767.35</v>
      </c>
      <c r="BJ18" s="72" t="s">
        <v>458</v>
      </c>
      <c r="BK18" s="167">
        <v>29</v>
      </c>
      <c r="BL18" s="16"/>
      <c r="BM18" s="59"/>
      <c r="BN18" s="192"/>
      <c r="BO18" s="20">
        <v>11</v>
      </c>
      <c r="BP18" s="19">
        <v>821.32</v>
      </c>
      <c r="BQ18" s="17">
        <v>42011</v>
      </c>
      <c r="BR18" s="19">
        <v>821.32</v>
      </c>
      <c r="BS18" s="72" t="s">
        <v>463</v>
      </c>
      <c r="BT18" s="24">
        <v>29</v>
      </c>
      <c r="BU18" s="16"/>
      <c r="BV18" s="59"/>
      <c r="BW18" s="192"/>
      <c r="BX18" s="20">
        <v>11</v>
      </c>
      <c r="BY18" s="19">
        <v>752.83</v>
      </c>
      <c r="BZ18" s="17">
        <v>42013</v>
      </c>
      <c r="CA18" s="19">
        <v>752.83</v>
      </c>
      <c r="CB18" s="72" t="s">
        <v>472</v>
      </c>
      <c r="CC18" s="24">
        <v>28</v>
      </c>
      <c r="CD18" s="16"/>
      <c r="CE18" s="59"/>
      <c r="CF18" s="192"/>
      <c r="CG18" s="20">
        <v>11</v>
      </c>
      <c r="CH18" s="19">
        <v>919</v>
      </c>
      <c r="CI18" s="17">
        <v>42012</v>
      </c>
      <c r="CJ18" s="19">
        <v>919</v>
      </c>
      <c r="CK18" s="43" t="s">
        <v>470</v>
      </c>
      <c r="CL18" s="24">
        <v>28</v>
      </c>
      <c r="CM18" s="16"/>
      <c r="CN18" s="59"/>
      <c r="CO18" s="133"/>
      <c r="CP18" s="20">
        <v>11</v>
      </c>
      <c r="CQ18" s="19">
        <v>955.3</v>
      </c>
      <c r="CR18" s="17">
        <v>42014</v>
      </c>
      <c r="CS18" s="19">
        <v>955.3</v>
      </c>
      <c r="CT18" s="383" t="s">
        <v>489</v>
      </c>
      <c r="CU18" s="24">
        <v>28</v>
      </c>
      <c r="CV18" s="16"/>
      <c r="CW18" s="59"/>
      <c r="CX18" s="133"/>
      <c r="CY18" s="20">
        <v>11</v>
      </c>
      <c r="CZ18" s="219">
        <v>797.73</v>
      </c>
      <c r="DA18" s="17">
        <v>42014</v>
      </c>
      <c r="DB18" s="219">
        <v>797.73</v>
      </c>
      <c r="DC18" s="43" t="s">
        <v>484</v>
      </c>
      <c r="DD18" s="24">
        <v>28</v>
      </c>
      <c r="DE18" s="16"/>
      <c r="DF18" s="59"/>
      <c r="DG18" s="133"/>
      <c r="DH18" s="20">
        <v>11</v>
      </c>
      <c r="DI18" s="19">
        <v>928</v>
      </c>
      <c r="DJ18" s="17">
        <v>42017</v>
      </c>
      <c r="DK18" s="19">
        <v>928</v>
      </c>
      <c r="DL18" s="43" t="s">
        <v>495</v>
      </c>
      <c r="DM18" s="24">
        <v>28</v>
      </c>
      <c r="DN18" s="16"/>
      <c r="DO18" s="59"/>
      <c r="DP18" s="133"/>
      <c r="DQ18" s="20">
        <v>11</v>
      </c>
      <c r="DR18" s="30">
        <v>843.08</v>
      </c>
      <c r="DS18" s="58">
        <v>42017</v>
      </c>
      <c r="DT18" s="30">
        <v>843.08</v>
      </c>
      <c r="DU18" s="79" t="s">
        <v>499</v>
      </c>
      <c r="DV18" s="24">
        <v>28</v>
      </c>
      <c r="DW18" s="16"/>
      <c r="DX18" s="59"/>
      <c r="DY18" s="133"/>
      <c r="DZ18" s="20">
        <v>11</v>
      </c>
      <c r="EA18" s="30">
        <v>901.59</v>
      </c>
      <c r="EB18" s="58">
        <v>42018</v>
      </c>
      <c r="EC18" s="246">
        <v>901.59</v>
      </c>
      <c r="ED18" s="79" t="s">
        <v>501</v>
      </c>
      <c r="EE18" s="24">
        <v>28</v>
      </c>
      <c r="EF18" s="16"/>
      <c r="EG18" s="59"/>
      <c r="EH18" s="184"/>
      <c r="EI18" s="20">
        <v>11</v>
      </c>
      <c r="EJ18" s="19">
        <v>843.99</v>
      </c>
      <c r="EK18" s="17">
        <v>42019</v>
      </c>
      <c r="EL18" s="30">
        <v>843.99</v>
      </c>
      <c r="EM18" s="43" t="s">
        <v>504</v>
      </c>
      <c r="EN18" s="24">
        <v>28.5</v>
      </c>
      <c r="EO18" s="16"/>
      <c r="EP18" s="59"/>
      <c r="EQ18" s="133"/>
      <c r="ER18" s="20">
        <v>11</v>
      </c>
      <c r="ES18" s="19">
        <v>859.7</v>
      </c>
      <c r="ET18" s="17">
        <v>42019</v>
      </c>
      <c r="EU18" s="19">
        <v>859.7</v>
      </c>
      <c r="EV18" s="79" t="s">
        <v>511</v>
      </c>
      <c r="EW18" s="24">
        <v>29.5</v>
      </c>
      <c r="EX18" s="16"/>
      <c r="EY18" s="59"/>
      <c r="EZ18" s="133"/>
      <c r="FA18" s="20">
        <v>11</v>
      </c>
      <c r="FB18" s="19">
        <v>950.7</v>
      </c>
      <c r="FC18" s="17">
        <v>42021</v>
      </c>
      <c r="FD18" s="19">
        <v>950.7</v>
      </c>
      <c r="FE18" s="43" t="s">
        <v>524</v>
      </c>
      <c r="FF18" s="24">
        <v>29.5</v>
      </c>
      <c r="FG18" s="16"/>
      <c r="FH18" s="59"/>
      <c r="FI18" s="133"/>
      <c r="FJ18" s="20">
        <v>11</v>
      </c>
      <c r="FK18" s="30">
        <v>877.55</v>
      </c>
      <c r="FL18" s="58">
        <v>42023</v>
      </c>
      <c r="FM18" s="30">
        <v>877.55</v>
      </c>
      <c r="FN18" s="79" t="s">
        <v>531</v>
      </c>
      <c r="FO18" s="24">
        <v>29.5</v>
      </c>
      <c r="FP18" s="16"/>
      <c r="FQ18" s="59"/>
      <c r="FR18" s="133"/>
      <c r="FS18" s="20"/>
      <c r="FT18" s="30"/>
      <c r="FU18" s="58"/>
      <c r="FV18" s="30"/>
      <c r="FW18" s="79"/>
      <c r="FX18" s="24"/>
      <c r="FY18" s="16"/>
      <c r="FZ18" s="59"/>
      <c r="GA18" s="184"/>
      <c r="GB18" s="20">
        <v>11</v>
      </c>
      <c r="GC18" s="19">
        <v>822.22</v>
      </c>
      <c r="GD18" s="17">
        <v>42025</v>
      </c>
      <c r="GE18" s="30">
        <v>822.22</v>
      </c>
      <c r="GF18" s="433" t="s">
        <v>548</v>
      </c>
      <c r="GG18" s="24">
        <v>30</v>
      </c>
      <c r="GH18" s="16"/>
      <c r="GI18" s="59"/>
      <c r="GJ18" s="133"/>
      <c r="GK18" s="20">
        <v>11</v>
      </c>
      <c r="GL18" s="19">
        <v>922.6</v>
      </c>
      <c r="GM18" s="17">
        <v>42024</v>
      </c>
      <c r="GN18" s="19">
        <v>922.6</v>
      </c>
      <c r="GO18" s="72" t="s">
        <v>541</v>
      </c>
      <c r="GP18" s="24">
        <v>30</v>
      </c>
      <c r="GQ18" s="16"/>
      <c r="GR18" s="59"/>
      <c r="GS18" s="133"/>
      <c r="GT18" s="20">
        <v>11</v>
      </c>
      <c r="GU18" s="19">
        <v>825.4</v>
      </c>
      <c r="GV18" s="17">
        <v>42024</v>
      </c>
      <c r="GW18" s="19">
        <v>825.4</v>
      </c>
      <c r="GX18" s="72" t="s">
        <v>538</v>
      </c>
      <c r="GY18" s="24">
        <v>30</v>
      </c>
      <c r="GZ18" s="16"/>
      <c r="HA18" s="59"/>
      <c r="HB18" s="133"/>
      <c r="HC18" s="20">
        <v>11</v>
      </c>
      <c r="HD18" s="19">
        <v>879.37</v>
      </c>
      <c r="HE18" s="17">
        <v>42025</v>
      </c>
      <c r="HF18" s="19">
        <v>879.37</v>
      </c>
      <c r="HG18" s="72" t="s">
        <v>551</v>
      </c>
      <c r="HH18" s="24">
        <v>31</v>
      </c>
      <c r="HI18" s="16"/>
      <c r="HJ18" s="59"/>
      <c r="HK18" s="133"/>
      <c r="HL18" s="20">
        <v>11</v>
      </c>
      <c r="HM18" s="19">
        <v>947.1</v>
      </c>
      <c r="HN18" s="17">
        <v>42026</v>
      </c>
      <c r="HO18" s="19">
        <v>947.1</v>
      </c>
      <c r="HP18" s="72" t="s">
        <v>559</v>
      </c>
      <c r="HQ18" s="24">
        <v>31</v>
      </c>
      <c r="HR18" s="16"/>
      <c r="HS18" s="59"/>
      <c r="HT18" s="133"/>
      <c r="HU18" s="20">
        <v>11</v>
      </c>
      <c r="HV18" s="19">
        <v>830.84</v>
      </c>
      <c r="HW18" s="17">
        <v>42027</v>
      </c>
      <c r="HX18" s="19">
        <v>830.84</v>
      </c>
      <c r="HY18" s="72" t="s">
        <v>562</v>
      </c>
      <c r="HZ18" s="24">
        <v>31</v>
      </c>
      <c r="IA18" s="16"/>
      <c r="IB18" s="59"/>
      <c r="IC18" s="133"/>
      <c r="ID18" s="20">
        <v>11</v>
      </c>
      <c r="IE18" s="19">
        <v>956.2</v>
      </c>
      <c r="IF18" s="17">
        <v>42030</v>
      </c>
      <c r="IG18" s="19">
        <v>956.2</v>
      </c>
      <c r="IH18" s="72" t="s">
        <v>572</v>
      </c>
      <c r="II18" s="24">
        <v>31</v>
      </c>
      <c r="IJ18" s="16"/>
      <c r="IK18" s="59"/>
      <c r="IL18" s="133"/>
      <c r="IM18" s="20">
        <v>11</v>
      </c>
      <c r="IN18" s="30">
        <v>939.8</v>
      </c>
      <c r="IO18" s="110">
        <v>42028</v>
      </c>
      <c r="IP18" s="30">
        <v>939.8</v>
      </c>
      <c r="IQ18" s="136" t="s">
        <v>569</v>
      </c>
      <c r="IR18" s="108">
        <v>31</v>
      </c>
      <c r="IS18" s="16"/>
      <c r="IT18" s="59"/>
      <c r="IU18" s="133"/>
      <c r="IV18" s="20">
        <v>11</v>
      </c>
      <c r="IW18" s="19">
        <v>804.54</v>
      </c>
      <c r="IX18" s="17">
        <v>42031</v>
      </c>
      <c r="IY18" s="19">
        <v>804.54</v>
      </c>
      <c r="IZ18" s="72" t="s">
        <v>577</v>
      </c>
      <c r="JA18" s="24">
        <v>31</v>
      </c>
      <c r="JB18" s="16"/>
      <c r="JC18" s="59"/>
      <c r="JD18" s="133"/>
      <c r="JE18" s="20">
        <v>11</v>
      </c>
      <c r="JF18" s="19">
        <v>858.96</v>
      </c>
      <c r="JG18" s="17">
        <v>42034</v>
      </c>
      <c r="JH18" s="19">
        <v>858.96</v>
      </c>
      <c r="JI18" s="72" t="s">
        <v>596</v>
      </c>
      <c r="JJ18" s="24">
        <v>31</v>
      </c>
      <c r="JK18" s="16"/>
      <c r="JL18" s="59"/>
      <c r="JM18" s="318"/>
      <c r="JN18" s="20">
        <v>11</v>
      </c>
      <c r="JO18" s="19">
        <v>845.35</v>
      </c>
      <c r="JP18" s="17">
        <v>42035</v>
      </c>
      <c r="JQ18" s="19">
        <v>845.35</v>
      </c>
      <c r="JR18" s="72" t="s">
        <v>602</v>
      </c>
      <c r="JS18" s="24">
        <v>31</v>
      </c>
      <c r="JT18" s="16"/>
      <c r="JU18" s="59"/>
      <c r="JV18" s="133"/>
      <c r="JW18" s="20">
        <v>11</v>
      </c>
      <c r="JX18" s="219">
        <v>909</v>
      </c>
      <c r="JY18" s="110">
        <v>42033</v>
      </c>
      <c r="JZ18" s="219">
        <v>909</v>
      </c>
      <c r="KA18" s="136" t="s">
        <v>589</v>
      </c>
      <c r="KB18" s="108">
        <v>31</v>
      </c>
      <c r="KC18" s="431"/>
      <c r="KD18" s="59"/>
      <c r="KE18" s="133"/>
      <c r="KF18" s="20">
        <v>11</v>
      </c>
      <c r="KG18" s="219">
        <v>943.5</v>
      </c>
      <c r="KH18" s="17">
        <v>42035</v>
      </c>
      <c r="KI18" s="219">
        <v>943.5</v>
      </c>
      <c r="KJ18" s="72" t="s">
        <v>601</v>
      </c>
      <c r="KK18" s="24">
        <v>31</v>
      </c>
      <c r="KL18" s="16"/>
      <c r="KM18" s="59"/>
      <c r="KN18" s="133"/>
      <c r="KO18" s="20">
        <v>11</v>
      </c>
      <c r="KP18" s="19">
        <v>963</v>
      </c>
      <c r="KQ18" s="17"/>
      <c r="KR18" s="19"/>
      <c r="KS18" s="72"/>
      <c r="KT18" s="24"/>
      <c r="KU18" s="16"/>
      <c r="KV18" s="59"/>
      <c r="KW18" s="133"/>
      <c r="KX18" s="20">
        <v>11</v>
      </c>
      <c r="KY18" s="19">
        <v>930.8</v>
      </c>
      <c r="KZ18" s="17">
        <v>42035</v>
      </c>
      <c r="LA18" s="19">
        <v>930.8</v>
      </c>
      <c r="LB18" s="72" t="s">
        <v>609</v>
      </c>
      <c r="LC18" s="24">
        <v>30</v>
      </c>
      <c r="LD18" s="16"/>
      <c r="LE18" s="59"/>
      <c r="LF18" s="133"/>
      <c r="LG18" s="20">
        <v>11</v>
      </c>
      <c r="LH18" s="19">
        <v>884.81</v>
      </c>
      <c r="LI18" s="17"/>
      <c r="LJ18" s="19"/>
      <c r="LK18" s="72"/>
      <c r="LL18" s="24"/>
      <c r="LM18" s="16"/>
      <c r="LN18" s="59"/>
      <c r="LO18" s="133"/>
      <c r="LP18" s="20"/>
      <c r="LQ18" s="19"/>
      <c r="LR18" s="17"/>
      <c r="LS18" s="19"/>
      <c r="LT18" s="195"/>
      <c r="LU18" s="24"/>
      <c r="LV18" s="16"/>
      <c r="LW18" s="59"/>
      <c r="LX18" s="133"/>
      <c r="LY18" s="20"/>
      <c r="LZ18" s="19"/>
      <c r="MA18" s="17"/>
      <c r="MB18" s="19"/>
      <c r="MC18" s="72"/>
      <c r="MD18" s="24"/>
      <c r="ME18" s="16"/>
      <c r="MF18" s="59"/>
      <c r="MG18" s="133"/>
      <c r="MH18" s="20"/>
      <c r="MI18" s="19"/>
      <c r="MJ18" s="17"/>
      <c r="MK18" s="19"/>
      <c r="ML18" s="72"/>
      <c r="MM18" s="24"/>
      <c r="MN18" s="16"/>
      <c r="MO18" s="59"/>
      <c r="MP18" s="133"/>
      <c r="MQ18" s="20"/>
      <c r="MR18" s="19"/>
      <c r="MS18" s="17"/>
      <c r="MT18" s="19"/>
      <c r="MU18" s="72"/>
      <c r="MV18" s="24"/>
      <c r="MX18" s="7"/>
      <c r="MY18" s="2"/>
      <c r="MZ18" s="20"/>
      <c r="NA18" s="19"/>
      <c r="NB18" s="17"/>
      <c r="NC18" s="19"/>
      <c r="ND18" s="366"/>
      <c r="NE18" s="24"/>
      <c r="NG18" s="7"/>
      <c r="NH18" s="2"/>
      <c r="NI18" s="20"/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538"/>
      <c r="RP18" s="543"/>
      <c r="RQ18" s="540"/>
      <c r="RR18" s="541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CIMEIRA</v>
      </c>
      <c r="C19" s="16" t="str">
        <f t="shared" si="15"/>
        <v>FEARMANS</v>
      </c>
      <c r="D19" s="74" t="str">
        <f t="shared" si="15"/>
        <v>PED. 5000406</v>
      </c>
      <c r="E19" s="169">
        <f t="shared" si="15"/>
        <v>42019</v>
      </c>
      <c r="F19" s="77">
        <f t="shared" si="15"/>
        <v>9390.99</v>
      </c>
      <c r="G19" s="15">
        <f t="shared" si="15"/>
        <v>11</v>
      </c>
      <c r="H19" s="65">
        <f t="shared" si="15"/>
        <v>9388.2000000000007</v>
      </c>
      <c r="I19" s="18">
        <f t="shared" si="15"/>
        <v>2.7899999999990541</v>
      </c>
      <c r="K19" s="7"/>
      <c r="L19" s="2"/>
      <c r="M19" s="20">
        <v>12</v>
      </c>
      <c r="N19" s="19">
        <v>910</v>
      </c>
      <c r="O19" s="17">
        <v>42004</v>
      </c>
      <c r="P19" s="19">
        <v>910</v>
      </c>
      <c r="Q19" s="72" t="s">
        <v>287</v>
      </c>
      <c r="R19" s="24">
        <v>31</v>
      </c>
      <c r="S19" s="16"/>
      <c r="T19" s="59"/>
      <c r="U19" s="133"/>
      <c r="V19" s="20">
        <v>12</v>
      </c>
      <c r="W19" s="219">
        <v>874.38</v>
      </c>
      <c r="X19" s="538">
        <v>42007</v>
      </c>
      <c r="Y19" s="542">
        <v>874.38</v>
      </c>
      <c r="Z19" s="540" t="s">
        <v>441</v>
      </c>
      <c r="AA19" s="541">
        <v>31</v>
      </c>
      <c r="AB19" s="16"/>
      <c r="AC19" s="59"/>
      <c r="AD19" s="133"/>
      <c r="AE19" s="20">
        <v>12</v>
      </c>
      <c r="AF19" s="141">
        <v>885.26</v>
      </c>
      <c r="AG19" s="17">
        <v>42009</v>
      </c>
      <c r="AH19" s="19">
        <v>885.26</v>
      </c>
      <c r="AI19" s="72" t="s">
        <v>452</v>
      </c>
      <c r="AJ19" s="24">
        <v>31</v>
      </c>
      <c r="AK19" s="16"/>
      <c r="AL19" s="59"/>
      <c r="AM19" s="133"/>
      <c r="AN19" s="20">
        <v>12</v>
      </c>
      <c r="AO19" s="19">
        <v>919.8</v>
      </c>
      <c r="AP19" s="17">
        <v>42007</v>
      </c>
      <c r="AQ19" s="19">
        <v>919.8</v>
      </c>
      <c r="AR19" s="72" t="s">
        <v>444</v>
      </c>
      <c r="AS19" s="24">
        <v>31</v>
      </c>
      <c r="AT19" s="16"/>
      <c r="AU19" s="59"/>
      <c r="AV19" s="184"/>
      <c r="AW19" s="20">
        <v>12</v>
      </c>
      <c r="AX19" s="19">
        <v>897.51</v>
      </c>
      <c r="AY19" s="110">
        <v>42010</v>
      </c>
      <c r="AZ19" s="19">
        <v>897.51</v>
      </c>
      <c r="BA19" s="136" t="s">
        <v>455</v>
      </c>
      <c r="BB19" s="108">
        <v>29</v>
      </c>
      <c r="BC19" s="16"/>
      <c r="BD19" s="59"/>
      <c r="BE19" s="184"/>
      <c r="BF19" s="20">
        <v>12</v>
      </c>
      <c r="BG19" s="185">
        <v>767.8</v>
      </c>
      <c r="BH19" s="17">
        <v>42010</v>
      </c>
      <c r="BI19" s="185">
        <v>767.8</v>
      </c>
      <c r="BJ19" s="72" t="s">
        <v>458</v>
      </c>
      <c r="BK19" s="167">
        <v>29</v>
      </c>
      <c r="BL19" s="16"/>
      <c r="BM19" s="59"/>
      <c r="BN19" s="192"/>
      <c r="BO19" s="20">
        <v>12</v>
      </c>
      <c r="BP19" s="19">
        <v>785.49</v>
      </c>
      <c r="BQ19" s="17">
        <v>42012</v>
      </c>
      <c r="BR19" s="19">
        <v>785.49</v>
      </c>
      <c r="BS19" s="72" t="s">
        <v>465</v>
      </c>
      <c r="BT19" s="24">
        <v>29</v>
      </c>
      <c r="BU19" s="16"/>
      <c r="BV19" s="59"/>
      <c r="BW19" s="192"/>
      <c r="BX19" s="20">
        <v>12</v>
      </c>
      <c r="BY19" s="19">
        <v>924.72</v>
      </c>
      <c r="BZ19" s="17">
        <v>42013</v>
      </c>
      <c r="CA19" s="19">
        <v>924.72</v>
      </c>
      <c r="CB19" s="72" t="s">
        <v>473</v>
      </c>
      <c r="CC19" s="24">
        <v>28</v>
      </c>
      <c r="CD19" s="16"/>
      <c r="CE19" s="59"/>
      <c r="CF19" s="192"/>
      <c r="CG19" s="20">
        <v>12</v>
      </c>
      <c r="CH19" s="19">
        <v>935.3</v>
      </c>
      <c r="CI19" s="17">
        <v>42012</v>
      </c>
      <c r="CJ19" s="19">
        <v>935.3</v>
      </c>
      <c r="CK19" s="43" t="s">
        <v>470</v>
      </c>
      <c r="CL19" s="24">
        <v>28</v>
      </c>
      <c r="CM19" s="16"/>
      <c r="CN19" s="59"/>
      <c r="CO19" s="133"/>
      <c r="CP19" s="20">
        <v>12</v>
      </c>
      <c r="CQ19" s="19">
        <v>953.4</v>
      </c>
      <c r="CR19" s="17">
        <v>42014</v>
      </c>
      <c r="CS19" s="19">
        <v>953.4</v>
      </c>
      <c r="CT19" s="383" t="s">
        <v>489</v>
      </c>
      <c r="CU19" s="24">
        <v>28</v>
      </c>
      <c r="CV19" s="16"/>
      <c r="CW19" s="59"/>
      <c r="CX19" s="133"/>
      <c r="CY19" s="20">
        <v>12</v>
      </c>
      <c r="CZ19" s="219">
        <v>887.53</v>
      </c>
      <c r="DA19" s="17">
        <v>42014</v>
      </c>
      <c r="DB19" s="219">
        <v>887.53</v>
      </c>
      <c r="DC19" s="43" t="s">
        <v>484</v>
      </c>
      <c r="DD19" s="24">
        <v>28</v>
      </c>
      <c r="DE19" s="16"/>
      <c r="DF19" s="59"/>
      <c r="DG19" s="133"/>
      <c r="DH19" s="20">
        <v>12</v>
      </c>
      <c r="DI19" s="19">
        <v>897.2</v>
      </c>
      <c r="DJ19" s="17">
        <v>42017</v>
      </c>
      <c r="DK19" s="19">
        <v>897.2</v>
      </c>
      <c r="DL19" s="43" t="s">
        <v>495</v>
      </c>
      <c r="DM19" s="24">
        <v>28</v>
      </c>
      <c r="DN19" s="16"/>
      <c r="DO19" s="59"/>
      <c r="DP19" s="133"/>
      <c r="DQ19" s="20">
        <v>12</v>
      </c>
      <c r="DR19" s="30">
        <v>842.18</v>
      </c>
      <c r="DS19" s="58">
        <v>42017</v>
      </c>
      <c r="DT19" s="30">
        <v>842.18</v>
      </c>
      <c r="DU19" s="79" t="s">
        <v>499</v>
      </c>
      <c r="DV19" s="24">
        <v>28</v>
      </c>
      <c r="DW19" s="16"/>
      <c r="DX19" s="59"/>
      <c r="DY19" s="133"/>
      <c r="DZ19" s="20">
        <v>12</v>
      </c>
      <c r="EA19" s="30">
        <v>835.37</v>
      </c>
      <c r="EB19" s="58">
        <v>42018</v>
      </c>
      <c r="EC19" s="246">
        <v>835.37</v>
      </c>
      <c r="ED19" s="79" t="s">
        <v>501</v>
      </c>
      <c r="EE19" s="24">
        <v>28</v>
      </c>
      <c r="EF19" s="16"/>
      <c r="EG19" s="59"/>
      <c r="EH19" s="133"/>
      <c r="EI19" s="20">
        <v>12</v>
      </c>
      <c r="EJ19" s="19">
        <v>892.52</v>
      </c>
      <c r="EK19" s="17">
        <v>42019</v>
      </c>
      <c r="EL19" s="30">
        <v>892.52</v>
      </c>
      <c r="EM19" s="43" t="s">
        <v>504</v>
      </c>
      <c r="EN19" s="24">
        <v>28.5</v>
      </c>
      <c r="EO19" s="16"/>
      <c r="EP19" s="59"/>
      <c r="EQ19" s="133"/>
      <c r="ER19" s="20"/>
      <c r="ES19" s="19"/>
      <c r="ET19" s="17"/>
      <c r="EU19" s="19"/>
      <c r="EV19" s="79"/>
      <c r="EW19" s="24"/>
      <c r="EX19" s="16"/>
      <c r="EY19" s="59"/>
      <c r="EZ19" s="133"/>
      <c r="FA19" s="20">
        <v>12</v>
      </c>
      <c r="FB19" s="19">
        <v>919</v>
      </c>
      <c r="FC19" s="17">
        <v>42021</v>
      </c>
      <c r="FD19" s="19">
        <v>919</v>
      </c>
      <c r="FE19" s="43" t="s">
        <v>524</v>
      </c>
      <c r="FF19" s="24">
        <v>29.5</v>
      </c>
      <c r="FG19" s="16"/>
      <c r="FH19" s="59"/>
      <c r="FI19" s="133"/>
      <c r="FJ19" s="20">
        <v>12</v>
      </c>
      <c r="FK19" s="30">
        <v>818.59</v>
      </c>
      <c r="FL19" s="58">
        <v>42021</v>
      </c>
      <c r="FM19" s="30">
        <v>818.59</v>
      </c>
      <c r="FN19" s="79" t="s">
        <v>526</v>
      </c>
      <c r="FO19" s="24">
        <v>29.5</v>
      </c>
      <c r="FP19" s="16"/>
      <c r="FQ19" s="59"/>
      <c r="FR19" s="133"/>
      <c r="FS19" s="20"/>
      <c r="FT19" s="30"/>
      <c r="FU19" s="58"/>
      <c r="FV19" s="30"/>
      <c r="FW19" s="79"/>
      <c r="FX19" s="24"/>
      <c r="FY19" s="16"/>
      <c r="FZ19" s="59"/>
      <c r="GA19" s="133"/>
      <c r="GB19" s="20">
        <v>12</v>
      </c>
      <c r="GC19" s="19">
        <v>898.41</v>
      </c>
      <c r="GD19" s="17">
        <v>42026</v>
      </c>
      <c r="GE19" s="30">
        <v>898.41</v>
      </c>
      <c r="GF19" s="433" t="s">
        <v>556</v>
      </c>
      <c r="GG19" s="24">
        <v>30</v>
      </c>
      <c r="GH19" s="16"/>
      <c r="GI19" s="142"/>
      <c r="GJ19" s="133"/>
      <c r="GK19" s="20">
        <v>12</v>
      </c>
      <c r="GL19" s="19">
        <v>926.7</v>
      </c>
      <c r="GM19" s="17">
        <v>42024</v>
      </c>
      <c r="GN19" s="19">
        <v>926.7</v>
      </c>
      <c r="GO19" s="72" t="s">
        <v>541</v>
      </c>
      <c r="GP19" s="24">
        <v>30</v>
      </c>
      <c r="GQ19" s="16"/>
      <c r="GR19" s="59"/>
      <c r="GS19" s="133"/>
      <c r="GT19" s="20">
        <v>12</v>
      </c>
      <c r="GU19" s="19">
        <v>828.57</v>
      </c>
      <c r="GV19" s="17">
        <v>42024</v>
      </c>
      <c r="GW19" s="19">
        <v>828.57</v>
      </c>
      <c r="GX19" s="72" t="s">
        <v>538</v>
      </c>
      <c r="GY19" s="24">
        <v>30</v>
      </c>
      <c r="GZ19" s="16"/>
      <c r="HA19" s="142"/>
      <c r="HB19" s="133"/>
      <c r="HC19" s="20">
        <v>12</v>
      </c>
      <c r="HD19" s="19">
        <v>717.01</v>
      </c>
      <c r="HE19" s="17">
        <v>42025</v>
      </c>
      <c r="HF19" s="19">
        <v>717.01</v>
      </c>
      <c r="HG19" s="72" t="s">
        <v>551</v>
      </c>
      <c r="HH19" s="24">
        <v>31</v>
      </c>
      <c r="HI19" s="16"/>
      <c r="HJ19" s="59"/>
      <c r="HK19" s="133"/>
      <c r="HL19" s="20">
        <v>12</v>
      </c>
      <c r="HM19" s="19">
        <v>896.3</v>
      </c>
      <c r="HN19" s="17">
        <v>42026</v>
      </c>
      <c r="HO19" s="19">
        <v>896.3</v>
      </c>
      <c r="HP19" s="72" t="s">
        <v>559</v>
      </c>
      <c r="HQ19" s="24">
        <v>31</v>
      </c>
      <c r="HR19" s="16"/>
      <c r="HS19" s="142"/>
      <c r="HT19" s="133"/>
      <c r="HU19" s="20">
        <v>12</v>
      </c>
      <c r="HV19" s="19">
        <v>774.6</v>
      </c>
      <c r="HW19" s="17">
        <v>42027</v>
      </c>
      <c r="HX19" s="19">
        <v>774.6</v>
      </c>
      <c r="HY19" s="72" t="s">
        <v>562</v>
      </c>
      <c r="HZ19" s="24">
        <v>31</v>
      </c>
      <c r="IA19" s="16"/>
      <c r="IB19" s="59"/>
      <c r="IC19" s="133"/>
      <c r="ID19" s="20">
        <v>12</v>
      </c>
      <c r="IE19" s="19">
        <v>938</v>
      </c>
      <c r="IF19" s="17">
        <v>42028</v>
      </c>
      <c r="IG19" s="19">
        <v>938</v>
      </c>
      <c r="IH19" s="72" t="s">
        <v>565</v>
      </c>
      <c r="II19" s="24">
        <v>31</v>
      </c>
      <c r="IJ19" s="16"/>
      <c r="IK19" s="59"/>
      <c r="IL19" s="133"/>
      <c r="IM19" s="20">
        <v>12</v>
      </c>
      <c r="IN19" s="19">
        <v>938.9</v>
      </c>
      <c r="IO19" s="110">
        <v>42028</v>
      </c>
      <c r="IP19" s="19">
        <v>938.9</v>
      </c>
      <c r="IQ19" s="136" t="s">
        <v>569</v>
      </c>
      <c r="IR19" s="108">
        <v>31</v>
      </c>
      <c r="IS19" s="16"/>
      <c r="IT19" s="59"/>
      <c r="IU19" s="133"/>
      <c r="IV19" s="20">
        <v>12</v>
      </c>
      <c r="IW19" s="19">
        <v>844.9</v>
      </c>
      <c r="IX19" s="17">
        <v>42031</v>
      </c>
      <c r="IY19" s="19">
        <v>844.9</v>
      </c>
      <c r="IZ19" s="72" t="s">
        <v>577</v>
      </c>
      <c r="JA19" s="24">
        <v>31</v>
      </c>
      <c r="JB19" s="16"/>
      <c r="JC19" s="59"/>
      <c r="JD19" s="133"/>
      <c r="JE19" s="20">
        <v>12</v>
      </c>
      <c r="JF19" s="19">
        <v>852.15</v>
      </c>
      <c r="JG19" s="17">
        <v>42034</v>
      </c>
      <c r="JH19" s="19">
        <v>852.15</v>
      </c>
      <c r="JI19" s="72" t="s">
        <v>594</v>
      </c>
      <c r="JJ19" s="24">
        <v>31</v>
      </c>
      <c r="JK19" s="16"/>
      <c r="JL19" s="59"/>
      <c r="JM19" s="318"/>
      <c r="JN19" s="20">
        <v>12</v>
      </c>
      <c r="JO19" s="19">
        <v>798.19</v>
      </c>
      <c r="JP19" s="17">
        <v>42034</v>
      </c>
      <c r="JQ19" s="19">
        <v>798.19</v>
      </c>
      <c r="JR19" s="72" t="s">
        <v>597</v>
      </c>
      <c r="JS19" s="24">
        <v>31</v>
      </c>
      <c r="JT19" s="16"/>
      <c r="JU19" s="59"/>
      <c r="JV19" s="133"/>
      <c r="JW19" s="20">
        <v>12</v>
      </c>
      <c r="JX19" s="219">
        <v>920.8</v>
      </c>
      <c r="JY19" s="110">
        <v>42033</v>
      </c>
      <c r="JZ19" s="219">
        <v>920.8</v>
      </c>
      <c r="KA19" s="136" t="s">
        <v>589</v>
      </c>
      <c r="KB19" s="108">
        <v>31</v>
      </c>
      <c r="KC19" s="16"/>
      <c r="KD19" s="59"/>
      <c r="KE19" s="133"/>
      <c r="KF19" s="20">
        <v>12</v>
      </c>
      <c r="KG19" s="219">
        <v>947.1</v>
      </c>
      <c r="KH19" s="17">
        <v>42035</v>
      </c>
      <c r="KI19" s="219">
        <v>947.1</v>
      </c>
      <c r="KJ19" s="72" t="s">
        <v>605</v>
      </c>
      <c r="KK19" s="24">
        <v>31</v>
      </c>
      <c r="KL19" s="16"/>
      <c r="KM19" s="59"/>
      <c r="KN19" s="133"/>
      <c r="KO19" s="20">
        <v>12</v>
      </c>
      <c r="KP19" s="19">
        <v>936.7</v>
      </c>
      <c r="KQ19" s="17"/>
      <c r="KR19" s="19"/>
      <c r="KS19" s="72"/>
      <c r="KT19" s="24"/>
      <c r="KU19" s="16"/>
      <c r="KV19" s="59"/>
      <c r="KW19" s="133"/>
      <c r="KX19" s="20">
        <v>12</v>
      </c>
      <c r="KY19" s="19">
        <v>967.1</v>
      </c>
      <c r="KZ19" s="17">
        <v>42035</v>
      </c>
      <c r="LA19" s="19">
        <v>967.1</v>
      </c>
      <c r="LB19" s="72" t="s">
        <v>609</v>
      </c>
      <c r="LC19" s="24">
        <v>30</v>
      </c>
      <c r="LD19" s="16"/>
      <c r="LE19" s="59"/>
      <c r="LF19" s="133"/>
      <c r="LG19" s="20">
        <v>12</v>
      </c>
      <c r="LH19" s="19">
        <v>853.51</v>
      </c>
      <c r="LI19" s="17"/>
      <c r="LJ19" s="19"/>
      <c r="LK19" s="72"/>
      <c r="LL19" s="24"/>
      <c r="LM19" s="16"/>
      <c r="LN19" s="59"/>
      <c r="LO19" s="133"/>
      <c r="LP19" s="20"/>
      <c r="LQ19" s="19"/>
      <c r="LR19" s="17"/>
      <c r="LS19" s="19"/>
      <c r="LT19" s="195"/>
      <c r="LU19" s="24"/>
      <c r="LV19" s="16"/>
      <c r="LW19" s="59"/>
      <c r="LX19" s="133"/>
      <c r="LY19" s="20"/>
      <c r="LZ19" s="19"/>
      <c r="MA19" s="17"/>
      <c r="MB19" s="19"/>
      <c r="MC19" s="72"/>
      <c r="MD19" s="24"/>
      <c r="ME19" s="16"/>
      <c r="MF19" s="59"/>
      <c r="MG19" s="133"/>
      <c r="MH19" s="20"/>
      <c r="MI19" s="19"/>
      <c r="MJ19" s="17"/>
      <c r="MK19" s="19"/>
      <c r="ML19" s="72"/>
      <c r="MM19" s="24"/>
      <c r="MN19" s="16"/>
      <c r="MO19" s="59"/>
      <c r="MP19" s="133"/>
      <c r="MQ19" s="20"/>
      <c r="MR19" s="19"/>
      <c r="MS19" s="17"/>
      <c r="MT19" s="19"/>
      <c r="MU19" s="72"/>
      <c r="MV19" s="24"/>
      <c r="MX19" s="7"/>
      <c r="MY19" s="2"/>
      <c r="MZ19" s="20"/>
      <c r="NA19" s="19"/>
      <c r="NB19" s="17"/>
      <c r="NC19" s="19"/>
      <c r="ND19" s="366"/>
      <c r="NE19" s="24"/>
      <c r="NG19" s="7"/>
      <c r="NH19" s="2"/>
      <c r="NI19" s="20"/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SEABOARD FOODS</v>
      </c>
      <c r="C20" s="16" t="str">
        <f t="shared" si="16"/>
        <v>Seaboard</v>
      </c>
      <c r="D20" s="74" t="str">
        <f t="shared" si="16"/>
        <v>PED. 5000181</v>
      </c>
      <c r="E20" s="169">
        <f t="shared" si="16"/>
        <v>42021</v>
      </c>
      <c r="F20" s="77">
        <f t="shared" si="16"/>
        <v>19757.41</v>
      </c>
      <c r="G20" s="15">
        <f t="shared" si="16"/>
        <v>21</v>
      </c>
      <c r="H20" s="65">
        <f t="shared" si="16"/>
        <v>19792.2</v>
      </c>
      <c r="I20" s="18">
        <f t="shared" si="16"/>
        <v>-34.790000000000873</v>
      </c>
      <c r="K20" s="7"/>
      <c r="L20" s="2"/>
      <c r="M20" s="20">
        <v>13</v>
      </c>
      <c r="N20" s="19">
        <v>955</v>
      </c>
      <c r="O20" s="538">
        <v>42007</v>
      </c>
      <c r="P20" s="543">
        <v>955</v>
      </c>
      <c r="Q20" s="540" t="s">
        <v>438</v>
      </c>
      <c r="R20" s="541">
        <v>31</v>
      </c>
      <c r="S20" s="16"/>
      <c r="T20" s="59"/>
      <c r="U20" s="133"/>
      <c r="V20" s="20">
        <v>13</v>
      </c>
      <c r="W20" s="219">
        <v>827.21</v>
      </c>
      <c r="X20" s="538">
        <v>42007</v>
      </c>
      <c r="Y20" s="542">
        <v>827.21</v>
      </c>
      <c r="Z20" s="540" t="s">
        <v>441</v>
      </c>
      <c r="AA20" s="541">
        <v>31</v>
      </c>
      <c r="AB20" s="16"/>
      <c r="AC20" s="59"/>
      <c r="AD20" s="133"/>
      <c r="AE20" s="20">
        <v>13</v>
      </c>
      <c r="AF20" s="141">
        <v>897.51</v>
      </c>
      <c r="AG20" s="17">
        <v>42009</v>
      </c>
      <c r="AH20" s="19">
        <v>897.51</v>
      </c>
      <c r="AI20" s="72" t="s">
        <v>452</v>
      </c>
      <c r="AJ20" s="24">
        <v>31</v>
      </c>
      <c r="AK20" s="16"/>
      <c r="AL20" s="59"/>
      <c r="AM20" s="133"/>
      <c r="AN20" s="20">
        <v>13</v>
      </c>
      <c r="AO20" s="19">
        <v>916.9</v>
      </c>
      <c r="AP20" s="17">
        <v>42007</v>
      </c>
      <c r="AQ20" s="19">
        <v>916.9</v>
      </c>
      <c r="AR20" s="72" t="s">
        <v>444</v>
      </c>
      <c r="AS20" s="24">
        <v>31</v>
      </c>
      <c r="AT20" s="16"/>
      <c r="AU20" s="59"/>
      <c r="AV20" s="184"/>
      <c r="AW20" s="20">
        <v>13</v>
      </c>
      <c r="AX20" s="19">
        <v>919.73</v>
      </c>
      <c r="AY20" s="110">
        <v>42010</v>
      </c>
      <c r="AZ20" s="19">
        <v>919.73</v>
      </c>
      <c r="BA20" s="136" t="s">
        <v>455</v>
      </c>
      <c r="BB20" s="108">
        <v>29</v>
      </c>
      <c r="BC20" s="16"/>
      <c r="BD20" s="59"/>
      <c r="BE20" s="133"/>
      <c r="BF20" s="20">
        <v>13</v>
      </c>
      <c r="BG20" s="19">
        <v>902.95</v>
      </c>
      <c r="BH20" s="17">
        <v>42010</v>
      </c>
      <c r="BI20" s="19">
        <v>902.95</v>
      </c>
      <c r="BJ20" s="72" t="s">
        <v>458</v>
      </c>
      <c r="BK20" s="167">
        <v>29</v>
      </c>
      <c r="BL20" s="16"/>
      <c r="BM20" s="59"/>
      <c r="BN20" s="192"/>
      <c r="BO20" s="20">
        <v>13</v>
      </c>
      <c r="BP20" s="19">
        <v>857.14</v>
      </c>
      <c r="BQ20" s="17">
        <v>42011</v>
      </c>
      <c r="BR20" s="19">
        <v>857.14</v>
      </c>
      <c r="BS20" s="72" t="s">
        <v>462</v>
      </c>
      <c r="BT20" s="24">
        <v>29</v>
      </c>
      <c r="BU20" s="16"/>
      <c r="BV20" s="59"/>
      <c r="BW20" s="192"/>
      <c r="BX20" s="20">
        <v>13</v>
      </c>
      <c r="BY20" s="19">
        <v>827.66</v>
      </c>
      <c r="BZ20" s="17">
        <v>42013</v>
      </c>
      <c r="CA20" s="19">
        <v>827.66</v>
      </c>
      <c r="CB20" s="72" t="s">
        <v>473</v>
      </c>
      <c r="CC20" s="24">
        <v>28</v>
      </c>
      <c r="CD20" s="16"/>
      <c r="CE20" s="59"/>
      <c r="CF20" s="192"/>
      <c r="CG20" s="20">
        <v>13</v>
      </c>
      <c r="CH20" s="19">
        <v>919.9</v>
      </c>
      <c r="CI20" s="17">
        <v>42012</v>
      </c>
      <c r="CJ20" s="19">
        <v>919.9</v>
      </c>
      <c r="CK20" s="43" t="s">
        <v>470</v>
      </c>
      <c r="CL20" s="24">
        <v>28</v>
      </c>
      <c r="CM20" s="16"/>
      <c r="CN20" s="59"/>
      <c r="CO20" s="133"/>
      <c r="CP20" s="20">
        <v>13</v>
      </c>
      <c r="CQ20" s="19">
        <v>936.7</v>
      </c>
      <c r="CR20" s="17">
        <v>42014</v>
      </c>
      <c r="CS20" s="19">
        <v>936.7</v>
      </c>
      <c r="CT20" s="383" t="s">
        <v>489</v>
      </c>
      <c r="CU20" s="24">
        <v>28</v>
      </c>
      <c r="CV20" s="16"/>
      <c r="CW20" s="59"/>
      <c r="CX20" s="133"/>
      <c r="CY20" s="20">
        <v>13</v>
      </c>
      <c r="CZ20" s="219">
        <v>846.71</v>
      </c>
      <c r="DA20" s="17">
        <v>42014</v>
      </c>
      <c r="DB20" s="219">
        <v>846.71</v>
      </c>
      <c r="DC20" s="43" t="s">
        <v>484</v>
      </c>
      <c r="DD20" s="24">
        <v>28</v>
      </c>
      <c r="DE20" s="16"/>
      <c r="DF20" s="59"/>
      <c r="DG20" s="133"/>
      <c r="DH20" s="20">
        <v>13</v>
      </c>
      <c r="DI20" s="19">
        <v>925.3</v>
      </c>
      <c r="DJ20" s="17">
        <v>42017</v>
      </c>
      <c r="DK20" s="19">
        <v>925.3</v>
      </c>
      <c r="DL20" s="43" t="s">
        <v>495</v>
      </c>
      <c r="DM20" s="24">
        <v>28</v>
      </c>
      <c r="DN20" s="16"/>
      <c r="DO20" s="59"/>
      <c r="DP20" s="133"/>
      <c r="DQ20" s="20">
        <v>13</v>
      </c>
      <c r="DR20" s="30">
        <v>834.01</v>
      </c>
      <c r="DS20" s="58">
        <v>42017</v>
      </c>
      <c r="DT20" s="30">
        <v>834.01</v>
      </c>
      <c r="DU20" s="79" t="s">
        <v>499</v>
      </c>
      <c r="DV20" s="24">
        <v>28</v>
      </c>
      <c r="DW20" s="16"/>
      <c r="DX20" s="59"/>
      <c r="DY20" s="133"/>
      <c r="DZ20" s="20">
        <v>13</v>
      </c>
      <c r="EA20" s="30">
        <v>771.88</v>
      </c>
      <c r="EB20" s="58">
        <v>42018</v>
      </c>
      <c r="EC20" s="30">
        <v>771.88</v>
      </c>
      <c r="ED20" s="79" t="s">
        <v>501</v>
      </c>
      <c r="EE20" s="24">
        <v>28</v>
      </c>
      <c r="EF20" s="16"/>
      <c r="EG20" s="59"/>
      <c r="EH20" s="133"/>
      <c r="EI20" s="20">
        <v>13</v>
      </c>
      <c r="EJ20" s="19">
        <v>873.47</v>
      </c>
      <c r="EK20" s="17">
        <v>42019</v>
      </c>
      <c r="EL20" s="18">
        <v>873.47</v>
      </c>
      <c r="EM20" s="43" t="s">
        <v>504</v>
      </c>
      <c r="EN20" s="24">
        <v>28.5</v>
      </c>
      <c r="EO20" s="16"/>
      <c r="EP20" s="59"/>
      <c r="EQ20" s="133"/>
      <c r="ER20" s="20"/>
      <c r="ES20" s="19"/>
      <c r="ET20" s="17"/>
      <c r="EU20" s="19"/>
      <c r="EV20" s="43"/>
      <c r="EW20" s="24"/>
      <c r="EX20" s="16"/>
      <c r="EY20" s="59"/>
      <c r="EZ20" s="133"/>
      <c r="FA20" s="20">
        <v>13</v>
      </c>
      <c r="FB20" s="19">
        <v>949.4</v>
      </c>
      <c r="FC20" s="17">
        <v>42021</v>
      </c>
      <c r="FD20" s="19">
        <v>949.4</v>
      </c>
      <c r="FE20" s="43" t="s">
        <v>524</v>
      </c>
      <c r="FF20" s="24">
        <v>29.5</v>
      </c>
      <c r="FG20" s="16"/>
      <c r="FH20" s="59"/>
      <c r="FI20" s="133"/>
      <c r="FJ20" s="20">
        <v>13</v>
      </c>
      <c r="FK20" s="30">
        <v>797.28</v>
      </c>
      <c r="FL20" s="58">
        <v>42021</v>
      </c>
      <c r="FM20" s="30">
        <v>797.28</v>
      </c>
      <c r="FN20" s="79" t="s">
        <v>529</v>
      </c>
      <c r="FO20" s="24">
        <v>29.5</v>
      </c>
      <c r="FP20" s="16"/>
      <c r="FQ20" s="59"/>
      <c r="FR20" s="133"/>
      <c r="FS20" s="20"/>
      <c r="FT20" s="30"/>
      <c r="FU20" s="58"/>
      <c r="FV20" s="30"/>
      <c r="FW20" s="79"/>
      <c r="FX20" s="24"/>
      <c r="FY20" s="16"/>
      <c r="FZ20" s="59"/>
      <c r="GA20" s="133"/>
      <c r="GB20" s="20">
        <v>13</v>
      </c>
      <c r="GC20" s="19">
        <v>897.75</v>
      </c>
      <c r="GD20" s="17">
        <v>42024</v>
      </c>
      <c r="GE20" s="30">
        <v>897.75</v>
      </c>
      <c r="GF20" s="433" t="s">
        <v>543</v>
      </c>
      <c r="GG20" s="24">
        <v>30</v>
      </c>
      <c r="GH20" s="16"/>
      <c r="GI20" s="142"/>
      <c r="GJ20" s="133"/>
      <c r="GK20" s="20">
        <v>13</v>
      </c>
      <c r="GL20" s="19">
        <v>951.6</v>
      </c>
      <c r="GM20" s="17">
        <v>42024</v>
      </c>
      <c r="GN20" s="19">
        <v>951.6</v>
      </c>
      <c r="GO20" s="72" t="s">
        <v>542</v>
      </c>
      <c r="GP20" s="24">
        <v>30</v>
      </c>
      <c r="GQ20" s="16"/>
      <c r="GR20" s="59"/>
      <c r="GS20" s="133"/>
      <c r="GT20" s="20">
        <v>13</v>
      </c>
      <c r="GU20" s="19">
        <v>861.22</v>
      </c>
      <c r="GV20" s="17">
        <v>42024</v>
      </c>
      <c r="GW20" s="19">
        <v>861.22</v>
      </c>
      <c r="GX20" s="72" t="s">
        <v>538</v>
      </c>
      <c r="GY20" s="24">
        <v>30</v>
      </c>
      <c r="GZ20" s="16"/>
      <c r="HA20" s="142"/>
      <c r="HB20" s="133"/>
      <c r="HC20" s="20">
        <v>13</v>
      </c>
      <c r="HD20" s="19">
        <v>868.48</v>
      </c>
      <c r="HE20" s="17">
        <v>42025</v>
      </c>
      <c r="HF20" s="19">
        <v>868.48</v>
      </c>
      <c r="HG20" s="72" t="s">
        <v>551</v>
      </c>
      <c r="HH20" s="24">
        <v>31</v>
      </c>
      <c r="HI20" s="16"/>
      <c r="HJ20" s="59"/>
      <c r="HK20" s="133"/>
      <c r="HL20" s="20">
        <v>13</v>
      </c>
      <c r="HM20" s="19">
        <v>913.5</v>
      </c>
      <c r="HN20" s="17">
        <v>42026</v>
      </c>
      <c r="HO20" s="19">
        <v>913.5</v>
      </c>
      <c r="HP20" s="72" t="s">
        <v>559</v>
      </c>
      <c r="HQ20" s="24">
        <v>31</v>
      </c>
      <c r="HR20" s="16"/>
      <c r="HS20" s="142"/>
      <c r="HT20" s="133"/>
      <c r="HU20" s="20">
        <v>13</v>
      </c>
      <c r="HV20" s="19">
        <v>924.72</v>
      </c>
      <c r="HW20" s="17">
        <v>42027</v>
      </c>
      <c r="HX20" s="19">
        <v>924.72</v>
      </c>
      <c r="HY20" s="72" t="s">
        <v>562</v>
      </c>
      <c r="HZ20" s="24">
        <v>31</v>
      </c>
      <c r="IA20" s="16"/>
      <c r="IB20" s="59"/>
      <c r="IC20" s="133"/>
      <c r="ID20" s="20">
        <v>13</v>
      </c>
      <c r="IE20" s="19">
        <v>938</v>
      </c>
      <c r="IF20" s="17">
        <v>42031</v>
      </c>
      <c r="IG20" s="19">
        <v>938</v>
      </c>
      <c r="IH20" s="72" t="s">
        <v>575</v>
      </c>
      <c r="II20" s="24">
        <v>31</v>
      </c>
      <c r="IJ20" s="16"/>
      <c r="IK20" s="59"/>
      <c r="IL20" s="133"/>
      <c r="IM20" s="20">
        <v>13</v>
      </c>
      <c r="IN20" s="19">
        <v>925.3</v>
      </c>
      <c r="IO20" s="110">
        <v>42028</v>
      </c>
      <c r="IP20" s="19">
        <v>925.3</v>
      </c>
      <c r="IQ20" s="136" t="s">
        <v>569</v>
      </c>
      <c r="IR20" s="108">
        <v>31</v>
      </c>
      <c r="IS20" s="16"/>
      <c r="IT20" s="59"/>
      <c r="IU20" s="133"/>
      <c r="IV20" s="20">
        <v>13</v>
      </c>
      <c r="IW20" s="19">
        <v>890.7</v>
      </c>
      <c r="IX20" s="17">
        <v>42031</v>
      </c>
      <c r="IY20" s="19">
        <v>890.7</v>
      </c>
      <c r="IZ20" s="72" t="s">
        <v>577</v>
      </c>
      <c r="JA20" s="24">
        <v>31</v>
      </c>
      <c r="JB20" s="16"/>
      <c r="JC20" s="59"/>
      <c r="JD20" s="133"/>
      <c r="JE20" s="20">
        <v>13</v>
      </c>
      <c r="JF20" s="19">
        <v>801.36</v>
      </c>
      <c r="JG20" s="17">
        <v>42034</v>
      </c>
      <c r="JH20" s="19">
        <v>801.36</v>
      </c>
      <c r="JI20" s="72" t="s">
        <v>594</v>
      </c>
      <c r="JJ20" s="24">
        <v>31</v>
      </c>
      <c r="JK20" s="16"/>
      <c r="JL20" s="59"/>
      <c r="JM20" s="318"/>
      <c r="JN20" s="20">
        <v>13</v>
      </c>
      <c r="JO20" s="19">
        <v>843.99</v>
      </c>
      <c r="JP20" s="17">
        <v>42035</v>
      </c>
      <c r="JQ20" s="19">
        <v>843.99</v>
      </c>
      <c r="JR20" s="72" t="s">
        <v>602</v>
      </c>
      <c r="JS20" s="24">
        <v>31</v>
      </c>
      <c r="JT20" s="16"/>
      <c r="JU20" s="59"/>
      <c r="JV20" s="133"/>
      <c r="JW20" s="20">
        <v>13</v>
      </c>
      <c r="JX20" s="219">
        <v>923.5</v>
      </c>
      <c r="JY20" s="110">
        <v>42033</v>
      </c>
      <c r="JZ20" s="219">
        <v>923.5</v>
      </c>
      <c r="KA20" s="136" t="s">
        <v>589</v>
      </c>
      <c r="KB20" s="108">
        <v>31</v>
      </c>
      <c r="KC20" s="16"/>
      <c r="KD20" s="59"/>
      <c r="KE20" s="133"/>
      <c r="KF20" s="20">
        <v>13</v>
      </c>
      <c r="KG20" s="219">
        <v>949.8</v>
      </c>
      <c r="KH20" s="17">
        <v>42035</v>
      </c>
      <c r="KI20" s="219">
        <v>949.8</v>
      </c>
      <c r="KJ20" s="72" t="s">
        <v>604</v>
      </c>
      <c r="KK20" s="24">
        <v>31</v>
      </c>
      <c r="KL20" s="16"/>
      <c r="KM20" s="59"/>
      <c r="KN20" s="133"/>
      <c r="KO20" s="20">
        <v>13</v>
      </c>
      <c r="KP20" s="19">
        <v>944.4</v>
      </c>
      <c r="KQ20" s="17"/>
      <c r="KR20" s="19"/>
      <c r="KS20" s="72"/>
      <c r="KT20" s="24"/>
      <c r="KU20" s="16"/>
      <c r="KV20" s="59"/>
      <c r="KW20" s="133"/>
      <c r="KX20" s="20">
        <v>13</v>
      </c>
      <c r="KY20" s="19">
        <v>899.9</v>
      </c>
      <c r="KZ20" s="17">
        <v>42035</v>
      </c>
      <c r="LA20" s="19">
        <v>899.9</v>
      </c>
      <c r="LB20" s="72" t="s">
        <v>609</v>
      </c>
      <c r="LC20" s="24">
        <v>30</v>
      </c>
      <c r="LD20" s="16"/>
      <c r="LE20" s="59"/>
      <c r="LF20" s="133"/>
      <c r="LG20" s="20">
        <v>13</v>
      </c>
      <c r="LH20" s="19">
        <v>881.63</v>
      </c>
      <c r="LI20" s="17"/>
      <c r="LJ20" s="19"/>
      <c r="LK20" s="72"/>
      <c r="LL20" s="24"/>
      <c r="LM20" s="16"/>
      <c r="LN20" s="59"/>
      <c r="LO20" s="133"/>
      <c r="LP20" s="20"/>
      <c r="LQ20" s="19"/>
      <c r="LR20" s="17"/>
      <c r="LS20" s="19"/>
      <c r="LT20" s="195"/>
      <c r="LU20" s="24"/>
      <c r="LV20" s="16"/>
      <c r="LW20" s="59"/>
      <c r="LX20" s="133"/>
      <c r="LY20" s="20"/>
      <c r="LZ20" s="19"/>
      <c r="MA20" s="17"/>
      <c r="MB20" s="19"/>
      <c r="MC20" s="72"/>
      <c r="MD20" s="24"/>
      <c r="ME20" s="16"/>
      <c r="MF20" s="59"/>
      <c r="MG20" s="133"/>
      <c r="MH20" s="20"/>
      <c r="MI20" s="19"/>
      <c r="MJ20" s="17"/>
      <c r="MK20" s="19"/>
      <c r="ML20" s="72"/>
      <c r="MM20" s="24"/>
      <c r="MN20" s="16"/>
      <c r="MO20" s="59"/>
      <c r="MP20" s="133"/>
      <c r="MQ20" s="20"/>
      <c r="MR20" s="19"/>
      <c r="MS20" s="17"/>
      <c r="MT20" s="19"/>
      <c r="MU20" s="72"/>
      <c r="MV20" s="24"/>
      <c r="MX20" s="7"/>
      <c r="MY20" s="2"/>
      <c r="MZ20" s="20"/>
      <c r="NA20" s="19"/>
      <c r="NB20" s="17"/>
      <c r="NC20" s="19"/>
      <c r="ND20" s="366"/>
      <c r="NE20" s="24"/>
      <c r="NG20" s="7"/>
      <c r="NH20" s="2"/>
      <c r="NI20" s="20"/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538"/>
      <c r="RP20" s="543"/>
      <c r="RQ20" s="540"/>
      <c r="RR20" s="541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FARMLAND</v>
      </c>
      <c r="D21" s="132" t="str">
        <f>FJ5</f>
        <v>PED. 5000169</v>
      </c>
      <c r="E21" s="169">
        <f t="shared" si="17"/>
        <v>42021</v>
      </c>
      <c r="F21" s="77">
        <f t="shared" si="17"/>
        <v>18807.95</v>
      </c>
      <c r="G21" s="15">
        <f t="shared" si="17"/>
        <v>22</v>
      </c>
      <c r="H21" s="65">
        <f t="shared" si="17"/>
        <v>18790.95</v>
      </c>
      <c r="I21" s="18">
        <f t="shared" si="17"/>
        <v>17</v>
      </c>
      <c r="K21" s="7"/>
      <c r="L21" s="2"/>
      <c r="M21" s="20">
        <v>14</v>
      </c>
      <c r="N21" s="19">
        <v>933</v>
      </c>
      <c r="O21" s="17">
        <v>42004</v>
      </c>
      <c r="P21" s="19">
        <v>933</v>
      </c>
      <c r="Q21" s="72" t="s">
        <v>287</v>
      </c>
      <c r="R21" s="24">
        <v>31</v>
      </c>
      <c r="S21" s="16"/>
      <c r="T21" s="59"/>
      <c r="U21" s="133"/>
      <c r="V21" s="20">
        <v>14</v>
      </c>
      <c r="W21" s="219">
        <v>805.9</v>
      </c>
      <c r="X21" s="538">
        <v>42007</v>
      </c>
      <c r="Y21" s="542">
        <v>805.9</v>
      </c>
      <c r="Z21" s="540" t="s">
        <v>441</v>
      </c>
      <c r="AA21" s="541">
        <v>31</v>
      </c>
      <c r="AB21" s="16"/>
      <c r="AC21" s="59"/>
      <c r="AD21" s="133"/>
      <c r="AE21" s="20">
        <v>14</v>
      </c>
      <c r="AF21" s="141">
        <v>888.89</v>
      </c>
      <c r="AG21" s="17">
        <v>42009</v>
      </c>
      <c r="AH21" s="19">
        <v>888.89</v>
      </c>
      <c r="AI21" s="72" t="s">
        <v>452</v>
      </c>
      <c r="AJ21" s="24">
        <v>31</v>
      </c>
      <c r="AK21" s="16"/>
      <c r="AL21" s="59"/>
      <c r="AM21" s="133"/>
      <c r="AN21" s="20">
        <v>14</v>
      </c>
      <c r="AO21" s="19">
        <v>944.8</v>
      </c>
      <c r="AP21" s="17">
        <v>42007</v>
      </c>
      <c r="AQ21" s="19">
        <v>944.8</v>
      </c>
      <c r="AR21" s="72" t="s">
        <v>444</v>
      </c>
      <c r="AS21" s="24">
        <v>31</v>
      </c>
      <c r="AT21" s="16"/>
      <c r="AU21" s="59"/>
      <c r="AV21" s="184"/>
      <c r="AW21" s="20">
        <v>14</v>
      </c>
      <c r="AX21" s="19">
        <v>915.65</v>
      </c>
      <c r="AY21" s="110">
        <v>42010</v>
      </c>
      <c r="AZ21" s="19">
        <v>915.65</v>
      </c>
      <c r="BA21" s="136" t="s">
        <v>455</v>
      </c>
      <c r="BB21" s="108">
        <v>29</v>
      </c>
      <c r="BC21" s="16"/>
      <c r="BD21" s="59"/>
      <c r="BE21" s="133"/>
      <c r="BF21" s="20">
        <v>14</v>
      </c>
      <c r="BG21" s="19">
        <v>806.35</v>
      </c>
      <c r="BH21" s="17">
        <v>42010</v>
      </c>
      <c r="BI21" s="19">
        <v>806.35</v>
      </c>
      <c r="BJ21" s="72" t="s">
        <v>458</v>
      </c>
      <c r="BK21" s="167">
        <v>29</v>
      </c>
      <c r="BL21" s="16"/>
      <c r="BM21" s="59"/>
      <c r="BN21" s="192"/>
      <c r="BO21" s="20">
        <v>14</v>
      </c>
      <c r="BP21" s="19">
        <v>845.35</v>
      </c>
      <c r="BQ21" s="17">
        <v>42011</v>
      </c>
      <c r="BR21" s="19">
        <v>845.35</v>
      </c>
      <c r="BS21" s="72" t="s">
        <v>462</v>
      </c>
      <c r="BT21" s="24">
        <v>29</v>
      </c>
      <c r="BU21" s="16"/>
      <c r="BV21" s="59"/>
      <c r="BW21" s="192"/>
      <c r="BX21" s="20">
        <v>14</v>
      </c>
      <c r="BY21" s="19">
        <v>837.19</v>
      </c>
      <c r="BZ21" s="17">
        <v>42013</v>
      </c>
      <c r="CA21" s="19">
        <v>837.19</v>
      </c>
      <c r="CB21" s="72" t="s">
        <v>472</v>
      </c>
      <c r="CC21" s="24">
        <v>28</v>
      </c>
      <c r="CD21" s="16"/>
      <c r="CE21" s="59"/>
      <c r="CF21" s="192"/>
      <c r="CG21" s="20">
        <v>14</v>
      </c>
      <c r="CH21" s="19">
        <v>922.6</v>
      </c>
      <c r="CI21" s="17">
        <v>42012</v>
      </c>
      <c r="CJ21" s="19">
        <v>922.6</v>
      </c>
      <c r="CK21" s="43" t="s">
        <v>470</v>
      </c>
      <c r="CL21" s="24">
        <v>28</v>
      </c>
      <c r="CM21" s="16"/>
      <c r="CN21" s="59"/>
      <c r="CO21" s="133"/>
      <c r="CP21" s="20">
        <v>14</v>
      </c>
      <c r="CQ21" s="19">
        <v>924.9</v>
      </c>
      <c r="CR21" s="17">
        <v>42014</v>
      </c>
      <c r="CS21" s="19">
        <v>924.9</v>
      </c>
      <c r="CT21" s="383" t="s">
        <v>489</v>
      </c>
      <c r="CU21" s="24">
        <v>28</v>
      </c>
      <c r="CV21" s="16"/>
      <c r="CW21" s="59"/>
      <c r="CX21" s="133"/>
      <c r="CY21" s="20">
        <v>14</v>
      </c>
      <c r="CZ21" s="219">
        <v>883.45</v>
      </c>
      <c r="DA21" s="17">
        <v>42014</v>
      </c>
      <c r="DB21" s="219">
        <v>883.45</v>
      </c>
      <c r="DC21" s="43" t="s">
        <v>485</v>
      </c>
      <c r="DD21" s="24">
        <v>28</v>
      </c>
      <c r="DE21" s="16"/>
      <c r="DF21" s="59"/>
      <c r="DG21" s="133"/>
      <c r="DH21" s="20">
        <v>14</v>
      </c>
      <c r="DI21" s="19">
        <v>933.5</v>
      </c>
      <c r="DJ21" s="17">
        <v>42017</v>
      </c>
      <c r="DK21" s="19">
        <v>933.5</v>
      </c>
      <c r="DL21" s="43" t="s">
        <v>495</v>
      </c>
      <c r="DM21" s="24">
        <v>28</v>
      </c>
      <c r="DN21" s="16"/>
      <c r="DO21" s="59"/>
      <c r="DP21" s="133"/>
      <c r="DQ21" s="20">
        <v>14</v>
      </c>
      <c r="DR21" s="30">
        <v>843.08</v>
      </c>
      <c r="DS21" s="58">
        <v>42017</v>
      </c>
      <c r="DT21" s="30">
        <v>843.08</v>
      </c>
      <c r="DU21" s="79" t="s">
        <v>499</v>
      </c>
      <c r="DV21" s="24">
        <v>28</v>
      </c>
      <c r="DW21" s="16"/>
      <c r="DX21" s="59"/>
      <c r="DY21" s="133"/>
      <c r="DZ21" s="20">
        <v>14</v>
      </c>
      <c r="EA21" s="30">
        <v>815.42</v>
      </c>
      <c r="EB21" s="58">
        <v>42018</v>
      </c>
      <c r="EC21" s="30">
        <v>815.42</v>
      </c>
      <c r="ED21" s="79" t="s">
        <v>500</v>
      </c>
      <c r="EE21" s="24">
        <v>28.5</v>
      </c>
      <c r="EF21" s="16"/>
      <c r="EG21" s="59"/>
      <c r="EH21" s="133"/>
      <c r="EI21" s="20">
        <v>14</v>
      </c>
      <c r="EJ21" s="19">
        <v>837.19</v>
      </c>
      <c r="EK21" s="17">
        <v>42019</v>
      </c>
      <c r="EL21" s="18">
        <v>837.19</v>
      </c>
      <c r="EM21" s="43" t="s">
        <v>510</v>
      </c>
      <c r="EN21" s="24">
        <v>29</v>
      </c>
      <c r="EO21" s="16"/>
      <c r="EP21" s="59"/>
      <c r="EQ21" s="133"/>
      <c r="ER21" s="20"/>
      <c r="ES21" s="19"/>
      <c r="ET21" s="17"/>
      <c r="EU21" s="19"/>
      <c r="EV21" s="79"/>
      <c r="EW21" s="24"/>
      <c r="EX21" s="16"/>
      <c r="EY21" s="59"/>
      <c r="EZ21" s="133"/>
      <c r="FA21" s="20">
        <v>14</v>
      </c>
      <c r="FB21" s="19">
        <v>944.8</v>
      </c>
      <c r="FC21" s="17">
        <v>42021</v>
      </c>
      <c r="FD21" s="19">
        <v>944.8</v>
      </c>
      <c r="FE21" s="43" t="s">
        <v>524</v>
      </c>
      <c r="FF21" s="24">
        <v>29.5</v>
      </c>
      <c r="FG21" s="16"/>
      <c r="FH21" s="59"/>
      <c r="FI21" s="133"/>
      <c r="FJ21" s="20">
        <v>14</v>
      </c>
      <c r="FK21" s="30">
        <v>915.65</v>
      </c>
      <c r="FL21" s="58">
        <v>42021</v>
      </c>
      <c r="FM21" s="30">
        <v>915.65</v>
      </c>
      <c r="FN21" s="79" t="s">
        <v>525</v>
      </c>
      <c r="FO21" s="24">
        <v>29.5</v>
      </c>
      <c r="FP21" s="16"/>
      <c r="FQ21" s="59"/>
      <c r="FR21" s="133"/>
      <c r="FS21" s="20"/>
      <c r="FT21" s="30"/>
      <c r="FU21" s="58"/>
      <c r="FV21" s="30"/>
      <c r="FW21" s="79"/>
      <c r="FX21" s="24"/>
      <c r="FY21" s="16"/>
      <c r="FZ21" s="59"/>
      <c r="GA21" s="133"/>
      <c r="GB21" s="20">
        <v>14</v>
      </c>
      <c r="GC21" s="19">
        <v>889.34</v>
      </c>
      <c r="GD21" s="17">
        <v>42024</v>
      </c>
      <c r="GE21" s="30">
        <v>889.34</v>
      </c>
      <c r="GF21" s="433" t="s">
        <v>543</v>
      </c>
      <c r="GG21" s="24">
        <v>30</v>
      </c>
      <c r="GH21" s="16"/>
      <c r="GI21" s="142"/>
      <c r="GJ21" s="133"/>
      <c r="GK21" s="20">
        <v>14</v>
      </c>
      <c r="GL21" s="19">
        <v>920.3</v>
      </c>
      <c r="GM21" s="17">
        <v>42024</v>
      </c>
      <c r="GN21" s="19">
        <v>920.3</v>
      </c>
      <c r="GO21" s="72" t="s">
        <v>542</v>
      </c>
      <c r="GP21" s="24">
        <v>30</v>
      </c>
      <c r="GQ21" s="16"/>
      <c r="GR21" s="59"/>
      <c r="GS21" s="133"/>
      <c r="GT21" s="20">
        <v>14</v>
      </c>
      <c r="GU21" s="19">
        <v>879.37</v>
      </c>
      <c r="GV21" s="17">
        <v>42024</v>
      </c>
      <c r="GW21" s="19">
        <v>879.37</v>
      </c>
      <c r="GX21" s="72" t="s">
        <v>538</v>
      </c>
      <c r="GY21" s="24">
        <v>30</v>
      </c>
      <c r="GZ21" s="16"/>
      <c r="HA21" s="142"/>
      <c r="HB21" s="133"/>
      <c r="HC21" s="20">
        <v>14</v>
      </c>
      <c r="HD21" s="19">
        <v>825.4</v>
      </c>
      <c r="HE21" s="17">
        <v>42025</v>
      </c>
      <c r="HF21" s="19">
        <v>825.4</v>
      </c>
      <c r="HG21" s="72" t="s">
        <v>551</v>
      </c>
      <c r="HH21" s="24">
        <v>31</v>
      </c>
      <c r="HI21" s="16"/>
      <c r="HJ21" s="59"/>
      <c r="HK21" s="133"/>
      <c r="HL21" s="20">
        <v>14</v>
      </c>
      <c r="HM21" s="19">
        <v>927.1</v>
      </c>
      <c r="HN21" s="17">
        <v>42026</v>
      </c>
      <c r="HO21" s="19">
        <v>927.1</v>
      </c>
      <c r="HP21" s="72" t="s">
        <v>559</v>
      </c>
      <c r="HQ21" s="24">
        <v>31</v>
      </c>
      <c r="HR21" s="16"/>
      <c r="HS21" s="142"/>
      <c r="HT21" s="133"/>
      <c r="HU21" s="20">
        <v>14</v>
      </c>
      <c r="HV21" s="19">
        <v>897.51</v>
      </c>
      <c r="HW21" s="17">
        <v>42027</v>
      </c>
      <c r="HX21" s="19">
        <v>897.51</v>
      </c>
      <c r="HY21" s="72" t="s">
        <v>562</v>
      </c>
      <c r="HZ21" s="24">
        <v>31</v>
      </c>
      <c r="IA21" s="16"/>
      <c r="IB21" s="59"/>
      <c r="IC21" s="133"/>
      <c r="ID21" s="20">
        <v>14</v>
      </c>
      <c r="IE21" s="19">
        <v>929.9</v>
      </c>
      <c r="IF21" s="17">
        <v>42030</v>
      </c>
      <c r="IG21" s="19">
        <v>929.9</v>
      </c>
      <c r="IH21" s="72" t="s">
        <v>572</v>
      </c>
      <c r="II21" s="24">
        <v>31</v>
      </c>
      <c r="IJ21" s="16"/>
      <c r="IK21" s="59"/>
      <c r="IL21" s="133"/>
      <c r="IM21" s="20">
        <v>14</v>
      </c>
      <c r="IN21" s="19">
        <v>860.9</v>
      </c>
      <c r="IO21" s="110">
        <v>42028</v>
      </c>
      <c r="IP21" s="19">
        <v>860.9</v>
      </c>
      <c r="IQ21" s="136" t="s">
        <v>569</v>
      </c>
      <c r="IR21" s="108">
        <v>31</v>
      </c>
      <c r="IS21" s="16"/>
      <c r="IT21" s="59"/>
      <c r="IU21" s="133"/>
      <c r="IV21" s="20">
        <v>14</v>
      </c>
      <c r="IW21" s="19">
        <v>842.18</v>
      </c>
      <c r="IX21" s="17">
        <v>42031</v>
      </c>
      <c r="IY21" s="19">
        <v>842.18</v>
      </c>
      <c r="IZ21" s="72" t="s">
        <v>577</v>
      </c>
      <c r="JA21" s="24">
        <v>31</v>
      </c>
      <c r="JB21" s="16"/>
      <c r="JC21" s="59"/>
      <c r="JD21" s="133"/>
      <c r="JE21" s="20">
        <v>14</v>
      </c>
      <c r="JF21" s="19">
        <v>756.01</v>
      </c>
      <c r="JG21" s="17">
        <v>42033</v>
      </c>
      <c r="JH21" s="19">
        <v>756.01</v>
      </c>
      <c r="JI21" s="72" t="s">
        <v>585</v>
      </c>
      <c r="JJ21" s="24">
        <v>31</v>
      </c>
      <c r="JK21" s="16"/>
      <c r="JL21" s="59"/>
      <c r="JM21" s="318"/>
      <c r="JN21" s="20">
        <v>14</v>
      </c>
      <c r="JO21" s="19">
        <v>850.34</v>
      </c>
      <c r="JP21" s="17">
        <v>42034</v>
      </c>
      <c r="JQ21" s="19">
        <v>850.34</v>
      </c>
      <c r="JR21" s="72" t="s">
        <v>597</v>
      </c>
      <c r="JS21" s="24">
        <v>31</v>
      </c>
      <c r="JT21" s="16"/>
      <c r="JU21" s="59"/>
      <c r="JV21" s="133"/>
      <c r="JW21" s="20">
        <v>14</v>
      </c>
      <c r="JX21" s="219">
        <v>908.1</v>
      </c>
      <c r="JY21" s="110">
        <v>42033</v>
      </c>
      <c r="JZ21" s="219">
        <v>908.1</v>
      </c>
      <c r="KA21" s="136" t="s">
        <v>589</v>
      </c>
      <c r="KB21" s="108">
        <v>31</v>
      </c>
      <c r="KC21" s="16"/>
      <c r="KD21" s="59"/>
      <c r="KE21" s="133"/>
      <c r="KF21" s="20">
        <v>14</v>
      </c>
      <c r="KG21" s="219">
        <v>921.2</v>
      </c>
      <c r="KH21" s="17">
        <v>42035</v>
      </c>
      <c r="KI21" s="219">
        <v>921.2</v>
      </c>
      <c r="KJ21" s="72" t="s">
        <v>601</v>
      </c>
      <c r="KK21" s="24">
        <v>31</v>
      </c>
      <c r="KL21" s="16"/>
      <c r="KM21" s="59"/>
      <c r="KN21" s="133"/>
      <c r="KO21" s="20">
        <v>14</v>
      </c>
      <c r="KP21" s="19">
        <v>909.9</v>
      </c>
      <c r="KQ21" s="17"/>
      <c r="KR21" s="19"/>
      <c r="KS21" s="72"/>
      <c r="KT21" s="24"/>
      <c r="KU21" s="16"/>
      <c r="KV21" s="59"/>
      <c r="KW21" s="133"/>
      <c r="KX21" s="20">
        <v>14</v>
      </c>
      <c r="KY21" s="19">
        <v>961.6</v>
      </c>
      <c r="KZ21" s="17">
        <v>42035</v>
      </c>
      <c r="LA21" s="19">
        <v>961.6</v>
      </c>
      <c r="LB21" s="72" t="s">
        <v>609</v>
      </c>
      <c r="LC21" s="24">
        <v>30</v>
      </c>
      <c r="LD21" s="16"/>
      <c r="LE21" s="59"/>
      <c r="LF21" s="133"/>
      <c r="LG21" s="20">
        <v>14</v>
      </c>
      <c r="LH21" s="19">
        <v>897.96299999999997</v>
      </c>
      <c r="LI21" s="17"/>
      <c r="LJ21" s="19"/>
      <c r="LK21" s="72"/>
      <c r="LL21" s="24"/>
      <c r="LM21" s="16"/>
      <c r="LN21" s="59"/>
      <c r="LO21" s="133"/>
      <c r="LP21" s="20"/>
      <c r="LQ21" s="19"/>
      <c r="LR21" s="17"/>
      <c r="LS21" s="19"/>
      <c r="LT21" s="195"/>
      <c r="LU21" s="24"/>
      <c r="LV21" s="16"/>
      <c r="LW21" s="59"/>
      <c r="LX21" s="133"/>
      <c r="LY21" s="20"/>
      <c r="LZ21" s="19"/>
      <c r="MA21" s="17"/>
      <c r="MB21" s="19"/>
      <c r="MC21" s="72"/>
      <c r="MD21" s="24"/>
      <c r="ME21" s="16"/>
      <c r="MF21" s="59"/>
      <c r="MG21" s="133"/>
      <c r="MH21" s="20"/>
      <c r="MI21" s="19"/>
      <c r="MJ21" s="17"/>
      <c r="MK21" s="19"/>
      <c r="ML21" s="72"/>
      <c r="MM21" s="24"/>
      <c r="MN21" s="16"/>
      <c r="MO21" s="59"/>
      <c r="MP21" s="133"/>
      <c r="MQ21" s="20"/>
      <c r="MR21" s="19"/>
      <c r="MS21" s="17"/>
      <c r="MT21" s="19"/>
      <c r="MU21" s="72"/>
      <c r="MV21" s="24"/>
      <c r="MX21" s="7"/>
      <c r="MY21" s="2"/>
      <c r="MZ21" s="20"/>
      <c r="NA21" s="19"/>
      <c r="NB21" s="17"/>
      <c r="NC21" s="19"/>
      <c r="ND21" s="366"/>
      <c r="NE21" s="24"/>
      <c r="NG21" s="7"/>
      <c r="NH21" s="2"/>
      <c r="NI21" s="20"/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ALBICIA</v>
      </c>
      <c r="C22" s="16" t="str">
        <f t="shared" si="18"/>
        <v>IBP</v>
      </c>
      <c r="D22" s="74" t="str">
        <f t="shared" si="18"/>
        <v>PRESTAMO</v>
      </c>
      <c r="E22" s="169">
        <f t="shared" si="18"/>
        <v>42023</v>
      </c>
      <c r="F22" s="77">
        <f t="shared" si="18"/>
        <v>8899.7999999999993</v>
      </c>
      <c r="G22" s="15">
        <f t="shared" si="18"/>
        <v>10</v>
      </c>
      <c r="H22" s="65">
        <f t="shared" si="18"/>
        <v>8915.31</v>
      </c>
      <c r="I22" s="18">
        <f t="shared" si="18"/>
        <v>-15.510000000000218</v>
      </c>
      <c r="K22" s="7"/>
      <c r="L22" s="2"/>
      <c r="M22" s="20">
        <v>15</v>
      </c>
      <c r="N22" s="19">
        <v>925</v>
      </c>
      <c r="O22" s="538">
        <v>42007</v>
      </c>
      <c r="P22" s="543">
        <v>925</v>
      </c>
      <c r="Q22" s="540" t="s">
        <v>438</v>
      </c>
      <c r="R22" s="541">
        <v>31</v>
      </c>
      <c r="S22" s="16"/>
      <c r="T22" s="59"/>
      <c r="U22" s="133"/>
      <c r="V22" s="20">
        <v>15</v>
      </c>
      <c r="W22" s="219">
        <v>819.5</v>
      </c>
      <c r="X22" s="538">
        <v>42007</v>
      </c>
      <c r="Y22" s="542">
        <v>819.5</v>
      </c>
      <c r="Z22" s="540" t="s">
        <v>440</v>
      </c>
      <c r="AA22" s="541">
        <v>31</v>
      </c>
      <c r="AB22" s="16"/>
      <c r="AC22" s="59"/>
      <c r="AD22" s="133"/>
      <c r="AE22" s="20">
        <v>15</v>
      </c>
      <c r="AF22" s="141">
        <v>891.61</v>
      </c>
      <c r="AG22" s="17">
        <v>42009</v>
      </c>
      <c r="AH22" s="19">
        <v>891.61</v>
      </c>
      <c r="AI22" s="195" t="s">
        <v>446</v>
      </c>
      <c r="AJ22" s="24">
        <v>31</v>
      </c>
      <c r="AK22" s="16"/>
      <c r="AL22" s="59"/>
      <c r="AM22" s="133"/>
      <c r="AN22" s="20">
        <v>15</v>
      </c>
      <c r="AO22" s="19">
        <v>931.2</v>
      </c>
      <c r="AP22" s="17">
        <v>42007</v>
      </c>
      <c r="AQ22" s="19">
        <v>931.2</v>
      </c>
      <c r="AR22" s="72" t="s">
        <v>444</v>
      </c>
      <c r="AS22" s="24">
        <v>31</v>
      </c>
      <c r="AT22" s="16"/>
      <c r="AU22" s="59"/>
      <c r="AV22" s="184"/>
      <c r="AW22" s="20">
        <v>15</v>
      </c>
      <c r="AX22" s="19">
        <v>891.61</v>
      </c>
      <c r="AY22" s="110">
        <v>42010</v>
      </c>
      <c r="AZ22" s="19">
        <v>891.61</v>
      </c>
      <c r="BA22" s="136" t="s">
        <v>455</v>
      </c>
      <c r="BB22" s="108">
        <v>29</v>
      </c>
      <c r="BC22" s="16"/>
      <c r="BD22" s="59"/>
      <c r="BE22" s="133"/>
      <c r="BF22" s="20">
        <v>15</v>
      </c>
      <c r="BG22" s="19">
        <v>824.49</v>
      </c>
      <c r="BH22" s="17">
        <v>42010</v>
      </c>
      <c r="BI22" s="19">
        <v>824.49</v>
      </c>
      <c r="BJ22" s="72" t="s">
        <v>458</v>
      </c>
      <c r="BK22" s="167">
        <v>29</v>
      </c>
      <c r="BL22" s="16"/>
      <c r="BM22" s="59"/>
      <c r="BN22" s="192"/>
      <c r="BO22" s="20">
        <v>15</v>
      </c>
      <c r="BP22" s="19">
        <v>843.99</v>
      </c>
      <c r="BQ22" s="17">
        <v>42011</v>
      </c>
      <c r="BR22" s="19">
        <v>843.99</v>
      </c>
      <c r="BS22" s="72" t="s">
        <v>461</v>
      </c>
      <c r="BT22" s="24">
        <v>29</v>
      </c>
      <c r="BU22" s="16"/>
      <c r="BV22" s="59"/>
      <c r="BW22" s="192"/>
      <c r="BX22" s="20">
        <v>15</v>
      </c>
      <c r="BY22" s="19">
        <v>825.4</v>
      </c>
      <c r="BZ22" s="17">
        <v>42013</v>
      </c>
      <c r="CA22" s="19">
        <v>825.4</v>
      </c>
      <c r="CB22" s="72" t="s">
        <v>473</v>
      </c>
      <c r="CC22" s="24">
        <v>28</v>
      </c>
      <c r="CD22" s="16"/>
      <c r="CE22" s="59"/>
      <c r="CF22" s="192"/>
      <c r="CG22" s="20">
        <v>15</v>
      </c>
      <c r="CH22" s="19">
        <v>948</v>
      </c>
      <c r="CI22" s="17">
        <v>42012</v>
      </c>
      <c r="CJ22" s="19">
        <v>948</v>
      </c>
      <c r="CK22" s="43" t="s">
        <v>470</v>
      </c>
      <c r="CL22" s="24">
        <v>28</v>
      </c>
      <c r="CM22" s="16"/>
      <c r="CN22" s="59"/>
      <c r="CO22" s="133"/>
      <c r="CP22" s="20">
        <v>15</v>
      </c>
      <c r="CQ22" s="19">
        <v>953.4</v>
      </c>
      <c r="CR22" s="17">
        <v>42014</v>
      </c>
      <c r="CS22" s="19">
        <v>953.4</v>
      </c>
      <c r="CT22" s="383" t="s">
        <v>489</v>
      </c>
      <c r="CU22" s="24">
        <v>28</v>
      </c>
      <c r="CV22" s="16"/>
      <c r="CW22" s="59"/>
      <c r="CX22" s="133"/>
      <c r="CY22" s="20">
        <v>15</v>
      </c>
      <c r="CZ22" s="219">
        <v>913.83</v>
      </c>
      <c r="DA22" s="17">
        <v>42014</v>
      </c>
      <c r="DB22" s="219">
        <v>913.83</v>
      </c>
      <c r="DC22" s="43" t="s">
        <v>483</v>
      </c>
      <c r="DD22" s="24">
        <v>28</v>
      </c>
      <c r="DE22" s="16"/>
      <c r="DF22" s="59"/>
      <c r="DG22" s="133"/>
      <c r="DH22" s="20">
        <v>15</v>
      </c>
      <c r="DI22" s="19">
        <v>910.8</v>
      </c>
      <c r="DJ22" s="17">
        <v>42017</v>
      </c>
      <c r="DK22" s="19">
        <v>910.8</v>
      </c>
      <c r="DL22" s="43" t="s">
        <v>495</v>
      </c>
      <c r="DM22" s="24">
        <v>28</v>
      </c>
      <c r="DN22" s="16"/>
      <c r="DO22" s="59"/>
      <c r="DP22" s="133"/>
      <c r="DQ22" s="20">
        <v>15</v>
      </c>
      <c r="DR22" s="30">
        <v>920.18</v>
      </c>
      <c r="DS22" s="58">
        <v>42017</v>
      </c>
      <c r="DT22" s="30">
        <v>920.18</v>
      </c>
      <c r="DU22" s="79" t="s">
        <v>499</v>
      </c>
      <c r="DV22" s="24">
        <v>28</v>
      </c>
      <c r="DW22" s="16"/>
      <c r="DX22" s="59"/>
      <c r="DY22" s="133"/>
      <c r="DZ22" s="20">
        <v>15</v>
      </c>
      <c r="EA22" s="30">
        <v>779.59</v>
      </c>
      <c r="EB22" s="58">
        <v>42018</v>
      </c>
      <c r="EC22" s="30">
        <v>779.59</v>
      </c>
      <c r="ED22" s="79" t="s">
        <v>501</v>
      </c>
      <c r="EE22" s="24">
        <v>28</v>
      </c>
      <c r="EF22" s="16"/>
      <c r="EG22" s="59"/>
      <c r="EH22" s="133"/>
      <c r="EI22" s="20">
        <v>15</v>
      </c>
      <c r="EJ22" s="19">
        <v>910.2</v>
      </c>
      <c r="EK22" s="17">
        <v>42020</v>
      </c>
      <c r="EL22" s="18">
        <v>910.2</v>
      </c>
      <c r="EM22" s="43" t="s">
        <v>513</v>
      </c>
      <c r="EN22" s="24">
        <v>29.5</v>
      </c>
      <c r="EO22" s="16"/>
      <c r="EP22" s="59"/>
      <c r="EQ22" s="133"/>
      <c r="ER22" s="20"/>
      <c r="ES22" s="19"/>
      <c r="ET22" s="17"/>
      <c r="EU22" s="19"/>
      <c r="EV22" s="43"/>
      <c r="EW22" s="24"/>
      <c r="EX22" s="16"/>
      <c r="EY22" s="59"/>
      <c r="EZ22" s="133"/>
      <c r="FA22" s="20">
        <v>15</v>
      </c>
      <c r="FB22" s="19">
        <v>943</v>
      </c>
      <c r="FC22" s="17">
        <v>42021</v>
      </c>
      <c r="FD22" s="19">
        <v>943</v>
      </c>
      <c r="FE22" s="43" t="s">
        <v>524</v>
      </c>
      <c r="FF22" s="24">
        <v>29.5</v>
      </c>
      <c r="FG22" s="16"/>
      <c r="FH22" s="59"/>
      <c r="FI22" s="133"/>
      <c r="FJ22" s="20">
        <v>15</v>
      </c>
      <c r="FK22" s="30">
        <v>814.97</v>
      </c>
      <c r="FL22" s="58">
        <v>42021</v>
      </c>
      <c r="FM22" s="30">
        <v>814.97</v>
      </c>
      <c r="FN22" s="79" t="s">
        <v>525</v>
      </c>
      <c r="FO22" s="24">
        <v>29.5</v>
      </c>
      <c r="FP22" s="16"/>
      <c r="FQ22" s="59"/>
      <c r="FR22" s="133"/>
      <c r="FS22" s="20"/>
      <c r="FT22" s="30"/>
      <c r="FU22" s="58"/>
      <c r="FV22" s="30"/>
      <c r="FW22" s="79"/>
      <c r="FX22" s="24"/>
      <c r="FY22" s="16"/>
      <c r="FZ22" s="59"/>
      <c r="GA22" s="133"/>
      <c r="GB22" s="20">
        <v>15</v>
      </c>
      <c r="GC22" s="19">
        <v>844.44</v>
      </c>
      <c r="GD22" s="17">
        <v>42024</v>
      </c>
      <c r="GE22" s="30">
        <v>844.44</v>
      </c>
      <c r="GF22" s="433" t="s">
        <v>543</v>
      </c>
      <c r="GG22" s="24">
        <v>30</v>
      </c>
      <c r="GH22" s="16"/>
      <c r="GI22" s="142"/>
      <c r="GJ22" s="133"/>
      <c r="GK22" s="20">
        <v>15</v>
      </c>
      <c r="GL22" s="19">
        <v>916.7</v>
      </c>
      <c r="GM22" s="17">
        <v>42024</v>
      </c>
      <c r="GN22" s="19">
        <v>916.7</v>
      </c>
      <c r="GO22" s="72" t="s">
        <v>542</v>
      </c>
      <c r="GP22" s="24">
        <v>30</v>
      </c>
      <c r="GQ22" s="16"/>
      <c r="GR22" s="59"/>
      <c r="GS22" s="133"/>
      <c r="GT22" s="20">
        <v>15</v>
      </c>
      <c r="GU22" s="19">
        <v>941.95</v>
      </c>
      <c r="GV22" s="17">
        <v>42024</v>
      </c>
      <c r="GW22" s="19">
        <v>941.95</v>
      </c>
      <c r="GX22" s="72" t="s">
        <v>538</v>
      </c>
      <c r="GY22" s="24">
        <v>30</v>
      </c>
      <c r="GZ22" s="16"/>
      <c r="HA22" s="142"/>
      <c r="HB22" s="133"/>
      <c r="HC22" s="20">
        <v>15</v>
      </c>
      <c r="HD22" s="19">
        <v>827.66</v>
      </c>
      <c r="HE22" s="17">
        <v>42025</v>
      </c>
      <c r="HF22" s="19">
        <v>827.66</v>
      </c>
      <c r="HG22" s="72" t="s">
        <v>551</v>
      </c>
      <c r="HH22" s="24">
        <v>31</v>
      </c>
      <c r="HI22" s="16"/>
      <c r="HJ22" s="59"/>
      <c r="HK22" s="133"/>
      <c r="HL22" s="20">
        <v>15</v>
      </c>
      <c r="HM22" s="19">
        <v>901.7</v>
      </c>
      <c r="HN22" s="17">
        <v>42026</v>
      </c>
      <c r="HO22" s="19">
        <v>901.7</v>
      </c>
      <c r="HP22" s="72" t="s">
        <v>559</v>
      </c>
      <c r="HQ22" s="24">
        <v>31</v>
      </c>
      <c r="HR22" s="16"/>
      <c r="HS22" s="142"/>
      <c r="HT22" s="133"/>
      <c r="HU22" s="20">
        <v>15</v>
      </c>
      <c r="HV22" s="19">
        <v>862.59</v>
      </c>
      <c r="HW22" s="17">
        <v>42027</v>
      </c>
      <c r="HX22" s="19">
        <v>862.59</v>
      </c>
      <c r="HY22" s="72" t="s">
        <v>562</v>
      </c>
      <c r="HZ22" s="24">
        <v>31</v>
      </c>
      <c r="IA22" s="16"/>
      <c r="IB22" s="59"/>
      <c r="IC22" s="133"/>
      <c r="ID22" s="20">
        <v>15</v>
      </c>
      <c r="IE22" s="19">
        <v>918.5</v>
      </c>
      <c r="IF22" s="17">
        <v>42028</v>
      </c>
      <c r="IG22" s="19">
        <v>918.5</v>
      </c>
      <c r="IH22" s="72" t="s">
        <v>567</v>
      </c>
      <c r="II22" s="24">
        <v>31</v>
      </c>
      <c r="IJ22" s="16"/>
      <c r="IK22" s="59"/>
      <c r="IL22" s="133"/>
      <c r="IM22" s="20">
        <v>15</v>
      </c>
      <c r="IN22" s="19">
        <v>926.2</v>
      </c>
      <c r="IO22" s="110">
        <v>42028</v>
      </c>
      <c r="IP22" s="19">
        <v>926.2</v>
      </c>
      <c r="IQ22" s="136" t="s">
        <v>569</v>
      </c>
      <c r="IR22" s="108">
        <v>31</v>
      </c>
      <c r="IS22" s="16"/>
      <c r="IT22" s="59"/>
      <c r="IU22" s="133"/>
      <c r="IV22" s="20">
        <v>15</v>
      </c>
      <c r="IW22" s="19">
        <v>826.3</v>
      </c>
      <c r="IX22" s="17">
        <v>42031</v>
      </c>
      <c r="IY22" s="19">
        <v>826.3</v>
      </c>
      <c r="IZ22" s="72" t="s">
        <v>577</v>
      </c>
      <c r="JA22" s="24">
        <v>31</v>
      </c>
      <c r="JB22" s="16"/>
      <c r="JC22" s="59"/>
      <c r="JD22" s="133"/>
      <c r="JE22" s="20">
        <v>15</v>
      </c>
      <c r="JF22" s="19">
        <v>860.77</v>
      </c>
      <c r="JG22" s="17">
        <v>42034</v>
      </c>
      <c r="JH22" s="19">
        <v>860.77</v>
      </c>
      <c r="JI22" s="72" t="s">
        <v>591</v>
      </c>
      <c r="JJ22" s="24">
        <v>31</v>
      </c>
      <c r="JK22" s="16"/>
      <c r="JL22" s="59"/>
      <c r="JM22" s="133"/>
      <c r="JN22" s="20">
        <v>15</v>
      </c>
      <c r="JO22" s="19">
        <v>863.04</v>
      </c>
      <c r="JP22" s="17">
        <v>42035</v>
      </c>
      <c r="JQ22" s="19">
        <v>863.04</v>
      </c>
      <c r="JR22" s="72" t="s">
        <v>602</v>
      </c>
      <c r="JS22" s="24">
        <v>31</v>
      </c>
      <c r="JT22" s="16"/>
      <c r="JU22" s="59"/>
      <c r="JV22" s="133"/>
      <c r="JW22" s="20">
        <v>15</v>
      </c>
      <c r="JX22" s="219">
        <v>911.7</v>
      </c>
      <c r="JY22" s="110">
        <v>42033</v>
      </c>
      <c r="JZ22" s="219">
        <v>911.7</v>
      </c>
      <c r="KA22" s="136" t="s">
        <v>589</v>
      </c>
      <c r="KB22" s="108">
        <v>31</v>
      </c>
      <c r="KC22" s="16"/>
      <c r="KD22" s="59"/>
      <c r="KE22" s="133"/>
      <c r="KF22" s="20">
        <v>15</v>
      </c>
      <c r="KG22" s="219">
        <v>944.4</v>
      </c>
      <c r="KH22" s="17">
        <v>42035</v>
      </c>
      <c r="KI22" s="219">
        <v>944.4</v>
      </c>
      <c r="KJ22" s="72" t="s">
        <v>601</v>
      </c>
      <c r="KK22" s="24">
        <v>31</v>
      </c>
      <c r="KL22" s="16"/>
      <c r="KM22" s="59"/>
      <c r="KN22" s="133"/>
      <c r="KO22" s="20">
        <v>15</v>
      </c>
      <c r="KP22" s="19">
        <v>946.2</v>
      </c>
      <c r="KQ22" s="17"/>
      <c r="KR22" s="19"/>
      <c r="KS22" s="72"/>
      <c r="KT22" s="24"/>
      <c r="KU22" s="16"/>
      <c r="KV22" s="59"/>
      <c r="KW22" s="133"/>
      <c r="KX22" s="20">
        <v>15</v>
      </c>
      <c r="KY22" s="19">
        <v>887.2</v>
      </c>
      <c r="KZ22" s="17">
        <v>42035</v>
      </c>
      <c r="LA22" s="19">
        <v>887.2</v>
      </c>
      <c r="LB22" s="72" t="s">
        <v>609</v>
      </c>
      <c r="LC22" s="24">
        <v>30</v>
      </c>
      <c r="LD22" s="16"/>
      <c r="LE22" s="59"/>
      <c r="LF22" s="133"/>
      <c r="LG22" s="20">
        <v>15</v>
      </c>
      <c r="LH22" s="19">
        <v>901.59</v>
      </c>
      <c r="LI22" s="17"/>
      <c r="LJ22" s="19"/>
      <c r="LK22" s="72"/>
      <c r="LL22" s="24"/>
      <c r="LM22" s="16"/>
      <c r="LN22" s="59"/>
      <c r="LO22" s="133"/>
      <c r="LP22" s="20"/>
      <c r="LQ22" s="19"/>
      <c r="LR22" s="17"/>
      <c r="LS22" s="19"/>
      <c r="LT22" s="195"/>
      <c r="LU22" s="24"/>
      <c r="LV22" s="16"/>
      <c r="LW22" s="59"/>
      <c r="LX22" s="133"/>
      <c r="LY22" s="20"/>
      <c r="LZ22" s="19"/>
      <c r="MA22" s="17"/>
      <c r="MB22" s="19"/>
      <c r="MC22" s="72"/>
      <c r="MD22" s="24"/>
      <c r="ME22" s="16"/>
      <c r="MF22" s="59"/>
      <c r="MG22" s="133"/>
      <c r="MH22" s="20"/>
      <c r="MI22" s="19"/>
      <c r="MJ22" s="17"/>
      <c r="MK22" s="19"/>
      <c r="ML22" s="72"/>
      <c r="MM22" s="24"/>
      <c r="MN22" s="16"/>
      <c r="MO22" s="59"/>
      <c r="MP22" s="133"/>
      <c r="MQ22" s="20"/>
      <c r="MR22" s="19"/>
      <c r="MS22" s="17"/>
      <c r="MT22" s="19"/>
      <c r="MU22" s="72"/>
      <c r="MV22" s="24"/>
      <c r="MX22" s="7"/>
      <c r="MY22" s="2"/>
      <c r="MZ22" s="20"/>
      <c r="NA22" s="19"/>
      <c r="NB22" s="17"/>
      <c r="NC22" s="19"/>
      <c r="ND22" s="366"/>
      <c r="NE22" s="24"/>
      <c r="NG22" s="7"/>
      <c r="NH22" s="2"/>
      <c r="NI22" s="20"/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538"/>
      <c r="RP22" s="543"/>
      <c r="RQ22" s="540"/>
      <c r="RR22" s="541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Seaboard</v>
      </c>
      <c r="D23" s="74" t="str">
        <f t="shared" si="19"/>
        <v>PED. 5000192</v>
      </c>
      <c r="E23" s="169">
        <f t="shared" si="19"/>
        <v>42024</v>
      </c>
      <c r="F23" s="77">
        <f t="shared" si="19"/>
        <v>18678.86</v>
      </c>
      <c r="G23" s="15">
        <f t="shared" si="19"/>
        <v>22</v>
      </c>
      <c r="H23" s="65">
        <f t="shared" si="19"/>
        <v>18693.669999999998</v>
      </c>
      <c r="I23" s="18">
        <f t="shared" si="19"/>
        <v>-14.809999999997672</v>
      </c>
      <c r="K23" s="7"/>
      <c r="L23" s="2"/>
      <c r="M23" s="20">
        <v>16</v>
      </c>
      <c r="N23" s="19">
        <v>921</v>
      </c>
      <c r="O23" s="538">
        <v>42007</v>
      </c>
      <c r="P23" s="543">
        <v>921</v>
      </c>
      <c r="Q23" s="540" t="s">
        <v>438</v>
      </c>
      <c r="R23" s="541">
        <v>31</v>
      </c>
      <c r="S23" s="16"/>
      <c r="T23" s="59"/>
      <c r="U23" s="133"/>
      <c r="V23" s="20">
        <v>16</v>
      </c>
      <c r="W23" s="219">
        <v>805.9</v>
      </c>
      <c r="X23" s="538">
        <v>42007</v>
      </c>
      <c r="Y23" s="542">
        <v>805.9</v>
      </c>
      <c r="Z23" s="540" t="s">
        <v>443</v>
      </c>
      <c r="AA23" s="541">
        <v>31</v>
      </c>
      <c r="AB23" s="16"/>
      <c r="AC23" s="59"/>
      <c r="AD23" s="133"/>
      <c r="AE23" s="20">
        <v>16</v>
      </c>
      <c r="AF23" s="141">
        <v>896.6</v>
      </c>
      <c r="AG23" s="17">
        <v>42009</v>
      </c>
      <c r="AH23" s="19">
        <v>896.6</v>
      </c>
      <c r="AI23" s="72" t="s">
        <v>448</v>
      </c>
      <c r="AJ23" s="24">
        <v>31</v>
      </c>
      <c r="AK23" s="16"/>
      <c r="AL23" s="59"/>
      <c r="AM23" s="133"/>
      <c r="AN23" s="20">
        <v>16</v>
      </c>
      <c r="AO23" s="19">
        <v>924.3</v>
      </c>
      <c r="AP23" s="17">
        <v>42007</v>
      </c>
      <c r="AQ23" s="19">
        <v>924.3</v>
      </c>
      <c r="AR23" s="72" t="s">
        <v>444</v>
      </c>
      <c r="AS23" s="24">
        <v>31</v>
      </c>
      <c r="AT23" s="16"/>
      <c r="AU23" s="59"/>
      <c r="AV23" s="184"/>
      <c r="AW23" s="20">
        <v>16</v>
      </c>
      <c r="AX23" s="19">
        <v>916.55</v>
      </c>
      <c r="AY23" s="110">
        <v>42010</v>
      </c>
      <c r="AZ23" s="19">
        <v>916.55</v>
      </c>
      <c r="BA23" s="136" t="s">
        <v>455</v>
      </c>
      <c r="BB23" s="108">
        <v>29</v>
      </c>
      <c r="BC23" s="16"/>
      <c r="BD23" s="59"/>
      <c r="BE23" s="133"/>
      <c r="BF23" s="20">
        <v>16</v>
      </c>
      <c r="BG23" s="19">
        <v>824.94</v>
      </c>
      <c r="BH23" s="17">
        <v>42010</v>
      </c>
      <c r="BI23" s="19">
        <v>824.94</v>
      </c>
      <c r="BJ23" s="72" t="s">
        <v>458</v>
      </c>
      <c r="BK23" s="167">
        <v>29</v>
      </c>
      <c r="BL23" s="16"/>
      <c r="BM23" s="59"/>
      <c r="BN23" s="192"/>
      <c r="BO23" s="20">
        <v>16</v>
      </c>
      <c r="BP23" s="19">
        <v>827.21</v>
      </c>
      <c r="BQ23" s="17">
        <v>42010</v>
      </c>
      <c r="BR23" s="19">
        <v>827.21</v>
      </c>
      <c r="BS23" s="72" t="s">
        <v>459</v>
      </c>
      <c r="BT23" s="24">
        <v>29</v>
      </c>
      <c r="BU23" s="16"/>
      <c r="BV23" s="59"/>
      <c r="BW23" s="192"/>
      <c r="BX23" s="20">
        <v>16</v>
      </c>
      <c r="BY23" s="19">
        <v>831.29</v>
      </c>
      <c r="BZ23" s="17">
        <v>42012</v>
      </c>
      <c r="CA23" s="19">
        <v>831.29</v>
      </c>
      <c r="CB23" s="72" t="s">
        <v>465</v>
      </c>
      <c r="CC23" s="24">
        <v>29</v>
      </c>
      <c r="CD23" s="16"/>
      <c r="CE23" s="59"/>
      <c r="CF23" s="192"/>
      <c r="CG23" s="20">
        <v>16</v>
      </c>
      <c r="CH23" s="19">
        <v>944.4</v>
      </c>
      <c r="CI23" s="17">
        <v>42012</v>
      </c>
      <c r="CJ23" s="19">
        <v>944.4</v>
      </c>
      <c r="CK23" s="43" t="s">
        <v>470</v>
      </c>
      <c r="CL23" s="24">
        <v>28</v>
      </c>
      <c r="CM23" s="16"/>
      <c r="CN23" s="59"/>
      <c r="CO23" s="133"/>
      <c r="CP23" s="20">
        <v>16</v>
      </c>
      <c r="CQ23" s="19">
        <v>933</v>
      </c>
      <c r="CR23" s="17">
        <v>42014</v>
      </c>
      <c r="CS23" s="19">
        <v>933</v>
      </c>
      <c r="CT23" s="383" t="s">
        <v>489</v>
      </c>
      <c r="CU23" s="24">
        <v>28</v>
      </c>
      <c r="CV23" s="16"/>
      <c r="CW23" s="59"/>
      <c r="CX23" s="133"/>
      <c r="CY23" s="20">
        <v>16</v>
      </c>
      <c r="CZ23" s="219">
        <v>889.8</v>
      </c>
      <c r="DA23" s="17">
        <v>42014</v>
      </c>
      <c r="DB23" s="219">
        <v>889.8</v>
      </c>
      <c r="DC23" s="43" t="s">
        <v>482</v>
      </c>
      <c r="DD23" s="24">
        <v>28</v>
      </c>
      <c r="DE23" s="16"/>
      <c r="DF23" s="59"/>
      <c r="DG23" s="133"/>
      <c r="DH23" s="20">
        <v>16</v>
      </c>
      <c r="DI23" s="19">
        <v>915.3</v>
      </c>
      <c r="DJ23" s="17">
        <v>42017</v>
      </c>
      <c r="DK23" s="19">
        <v>915.3</v>
      </c>
      <c r="DL23" s="43" t="s">
        <v>495</v>
      </c>
      <c r="DM23" s="24">
        <v>28</v>
      </c>
      <c r="DN23" s="16"/>
      <c r="DO23" s="59"/>
      <c r="DP23" s="133"/>
      <c r="DQ23" s="20">
        <v>16</v>
      </c>
      <c r="DR23" s="30">
        <v>821.77</v>
      </c>
      <c r="DS23" s="58">
        <v>42017</v>
      </c>
      <c r="DT23" s="30">
        <v>821.77</v>
      </c>
      <c r="DU23" s="79" t="s">
        <v>499</v>
      </c>
      <c r="DV23" s="24">
        <v>28</v>
      </c>
      <c r="DW23" s="16"/>
      <c r="DX23" s="59"/>
      <c r="DY23" s="133"/>
      <c r="DZ23" s="20">
        <v>16</v>
      </c>
      <c r="EA23" s="30">
        <v>839.46</v>
      </c>
      <c r="EB23" s="58">
        <v>42018</v>
      </c>
      <c r="EC23" s="30">
        <v>839.46299999999997</v>
      </c>
      <c r="ED23" s="79" t="s">
        <v>500</v>
      </c>
      <c r="EE23" s="24">
        <v>28.5</v>
      </c>
      <c r="EF23" s="16"/>
      <c r="EG23" s="59"/>
      <c r="EH23" s="133"/>
      <c r="EI23" s="20">
        <v>16</v>
      </c>
      <c r="EJ23" s="19">
        <v>796.37</v>
      </c>
      <c r="EK23" s="17">
        <v>42019</v>
      </c>
      <c r="EL23" s="18">
        <v>796.37</v>
      </c>
      <c r="EM23" s="43" t="s">
        <v>510</v>
      </c>
      <c r="EN23" s="24">
        <v>29</v>
      </c>
      <c r="EO23" s="16"/>
      <c r="EP23" s="59"/>
      <c r="EQ23" s="133"/>
      <c r="ER23" s="20"/>
      <c r="ES23" s="19"/>
      <c r="ET23" s="17"/>
      <c r="EU23" s="19"/>
      <c r="EV23" s="79"/>
      <c r="EW23" s="24"/>
      <c r="EX23" s="16"/>
      <c r="EY23" s="59"/>
      <c r="EZ23" s="133"/>
      <c r="FA23" s="20">
        <v>16</v>
      </c>
      <c r="FB23" s="19">
        <v>950.7</v>
      </c>
      <c r="FC23" s="17">
        <v>42021</v>
      </c>
      <c r="FD23" s="19">
        <v>950.7</v>
      </c>
      <c r="FE23" s="43" t="s">
        <v>524</v>
      </c>
      <c r="FF23" s="24">
        <v>29.5</v>
      </c>
      <c r="FG23" s="16"/>
      <c r="FH23" s="59"/>
      <c r="FI23" s="133"/>
      <c r="FJ23" s="20">
        <v>16</v>
      </c>
      <c r="FK23" s="30">
        <v>778.23</v>
      </c>
      <c r="FL23" s="58">
        <v>42021</v>
      </c>
      <c r="FM23" s="30">
        <v>778.23</v>
      </c>
      <c r="FN23" s="79" t="s">
        <v>529</v>
      </c>
      <c r="FO23" s="24">
        <v>29.5</v>
      </c>
      <c r="FP23" s="16"/>
      <c r="FQ23" s="59"/>
      <c r="FR23" s="133"/>
      <c r="FS23" s="20"/>
      <c r="FT23" s="30"/>
      <c r="FU23" s="58"/>
      <c r="FV23" s="30"/>
      <c r="FW23" s="79"/>
      <c r="FX23" s="24"/>
      <c r="FY23" s="16"/>
      <c r="FZ23" s="59"/>
      <c r="GA23" s="133"/>
      <c r="GB23" s="20">
        <v>16</v>
      </c>
      <c r="GC23" s="19">
        <v>813.15</v>
      </c>
      <c r="GD23" s="17">
        <v>42024</v>
      </c>
      <c r="GE23" s="30">
        <v>813.15</v>
      </c>
      <c r="GF23" s="433" t="s">
        <v>543</v>
      </c>
      <c r="GG23" s="24">
        <v>30</v>
      </c>
      <c r="GH23" s="16"/>
      <c r="GI23" s="142"/>
      <c r="GJ23" s="133"/>
      <c r="GK23" s="20">
        <v>16</v>
      </c>
      <c r="GL23" s="19">
        <v>928</v>
      </c>
      <c r="GM23" s="396">
        <v>42026</v>
      </c>
      <c r="GN23" s="247">
        <v>928</v>
      </c>
      <c r="GO23" s="397" t="s">
        <v>556</v>
      </c>
      <c r="GP23" s="398">
        <v>30</v>
      </c>
      <c r="GQ23" s="16"/>
      <c r="GR23" s="59"/>
      <c r="GS23" s="133"/>
      <c r="GT23" s="20">
        <v>16</v>
      </c>
      <c r="GU23" s="19">
        <v>827.66</v>
      </c>
      <c r="GV23" s="17">
        <v>42024</v>
      </c>
      <c r="GW23" s="19">
        <v>827.66</v>
      </c>
      <c r="GX23" s="72" t="s">
        <v>538</v>
      </c>
      <c r="GY23" s="24">
        <v>30</v>
      </c>
      <c r="GZ23" s="16"/>
      <c r="HA23" s="142"/>
      <c r="HB23" s="133"/>
      <c r="HC23" s="20">
        <v>16</v>
      </c>
      <c r="HD23" s="19">
        <v>882.09</v>
      </c>
      <c r="HE23" s="17">
        <v>42025</v>
      </c>
      <c r="HF23" s="19">
        <v>882.09</v>
      </c>
      <c r="HG23" s="72" t="s">
        <v>551</v>
      </c>
      <c r="HH23" s="24">
        <v>31</v>
      </c>
      <c r="HI23" s="16"/>
      <c r="HJ23" s="59"/>
      <c r="HK23" s="133"/>
      <c r="HL23" s="20">
        <v>16</v>
      </c>
      <c r="HM23" s="19">
        <v>879.1</v>
      </c>
      <c r="HN23" s="17">
        <v>42026</v>
      </c>
      <c r="HO23" s="19">
        <v>879.1</v>
      </c>
      <c r="HP23" s="72" t="s">
        <v>559</v>
      </c>
      <c r="HQ23" s="24">
        <v>31</v>
      </c>
      <c r="HR23" s="16"/>
      <c r="HS23" s="142"/>
      <c r="HT23" s="133"/>
      <c r="HU23" s="20">
        <v>16</v>
      </c>
      <c r="HV23" s="19">
        <v>796.37</v>
      </c>
      <c r="HW23" s="17">
        <v>42027</v>
      </c>
      <c r="HX23" s="19">
        <v>796.37</v>
      </c>
      <c r="HY23" s="72" t="s">
        <v>562</v>
      </c>
      <c r="HZ23" s="24">
        <v>31</v>
      </c>
      <c r="IA23" s="16"/>
      <c r="IB23" s="59"/>
      <c r="IC23" s="133"/>
      <c r="ID23" s="20">
        <v>16</v>
      </c>
      <c r="IE23" s="19">
        <v>903.1</v>
      </c>
      <c r="IF23" s="593">
        <v>42028</v>
      </c>
      <c r="IG23" s="594">
        <v>903.1</v>
      </c>
      <c r="IH23" s="595" t="s">
        <v>567</v>
      </c>
      <c r="II23" s="106">
        <v>31</v>
      </c>
      <c r="IJ23" s="16"/>
      <c r="IK23" s="59"/>
      <c r="IL23" s="133"/>
      <c r="IM23" s="20">
        <v>16</v>
      </c>
      <c r="IN23" s="19">
        <v>927.1</v>
      </c>
      <c r="IO23" s="110">
        <v>42028</v>
      </c>
      <c r="IP23" s="19">
        <v>927.1</v>
      </c>
      <c r="IQ23" s="136" t="s">
        <v>569</v>
      </c>
      <c r="IR23" s="108">
        <v>31</v>
      </c>
      <c r="IS23" s="16"/>
      <c r="IT23" s="59"/>
      <c r="IU23" s="133"/>
      <c r="IV23" s="20">
        <v>16</v>
      </c>
      <c r="IW23" s="19">
        <v>885.71</v>
      </c>
      <c r="IX23" s="17">
        <v>42031</v>
      </c>
      <c r="IY23" s="19">
        <v>885.71</v>
      </c>
      <c r="IZ23" s="72" t="s">
        <v>577</v>
      </c>
      <c r="JA23" s="24">
        <v>31</v>
      </c>
      <c r="JB23" s="16"/>
      <c r="JC23" s="59"/>
      <c r="JD23" s="133"/>
      <c r="JE23" s="20">
        <v>16</v>
      </c>
      <c r="JF23" s="19">
        <v>821.77</v>
      </c>
      <c r="JG23" s="17">
        <v>42033</v>
      </c>
      <c r="JH23" s="19">
        <v>821.77</v>
      </c>
      <c r="JI23" s="72" t="s">
        <v>586</v>
      </c>
      <c r="JJ23" s="24">
        <v>31</v>
      </c>
      <c r="JK23" s="16"/>
      <c r="JL23" s="59"/>
      <c r="JM23" s="133"/>
      <c r="JN23" s="20">
        <v>16</v>
      </c>
      <c r="JO23" s="19">
        <v>864.4</v>
      </c>
      <c r="JP23" s="17">
        <v>42035</v>
      </c>
      <c r="JQ23" s="19">
        <v>864.4</v>
      </c>
      <c r="JR23" s="72" t="s">
        <v>604</v>
      </c>
      <c r="JS23" s="24">
        <v>31</v>
      </c>
      <c r="JT23" s="16"/>
      <c r="JU23" s="59"/>
      <c r="JV23" s="133"/>
      <c r="JW23" s="20">
        <v>16</v>
      </c>
      <c r="JX23" s="219">
        <v>938.9</v>
      </c>
      <c r="JY23" s="110">
        <v>42033</v>
      </c>
      <c r="JZ23" s="219">
        <v>938.9</v>
      </c>
      <c r="KA23" s="136" t="s">
        <v>589</v>
      </c>
      <c r="KB23" s="108">
        <v>31</v>
      </c>
      <c r="KC23" s="16"/>
      <c r="KD23" s="59"/>
      <c r="KE23" s="133"/>
      <c r="KF23" s="20">
        <v>16</v>
      </c>
      <c r="KG23" s="219">
        <v>938</v>
      </c>
      <c r="KH23" s="17">
        <v>42035</v>
      </c>
      <c r="KI23" s="219">
        <v>938</v>
      </c>
      <c r="KJ23" s="72" t="s">
        <v>605</v>
      </c>
      <c r="KK23" s="24">
        <v>31</v>
      </c>
      <c r="KL23" s="16"/>
      <c r="KM23" s="59"/>
      <c r="KN23" s="133"/>
      <c r="KO23" s="20">
        <v>16</v>
      </c>
      <c r="KP23" s="19">
        <v>911.3</v>
      </c>
      <c r="KQ23" s="17"/>
      <c r="KR23" s="19"/>
      <c r="KS23" s="72"/>
      <c r="KT23" s="24"/>
      <c r="KU23" s="16"/>
      <c r="KV23" s="59"/>
      <c r="KW23" s="133"/>
      <c r="KX23" s="20">
        <v>16</v>
      </c>
      <c r="KY23" s="19">
        <v>936.2</v>
      </c>
      <c r="KZ23" s="17">
        <v>42035</v>
      </c>
      <c r="LA23" s="19">
        <v>936.2</v>
      </c>
      <c r="LB23" s="72" t="s">
        <v>609</v>
      </c>
      <c r="LC23" s="24">
        <v>30</v>
      </c>
      <c r="LD23" s="16"/>
      <c r="LE23" s="59"/>
      <c r="LF23" s="133"/>
      <c r="LG23" s="20">
        <v>16</v>
      </c>
      <c r="LH23" s="19">
        <v>849.43</v>
      </c>
      <c r="LI23" s="17"/>
      <c r="LJ23" s="19"/>
      <c r="LK23" s="72"/>
      <c r="LL23" s="24"/>
      <c r="LM23" s="16"/>
      <c r="LN23" s="59"/>
      <c r="LO23" s="133"/>
      <c r="LP23" s="20"/>
      <c r="LQ23" s="19"/>
      <c r="LR23" s="17"/>
      <c r="LS23" s="19"/>
      <c r="LT23" s="195"/>
      <c r="LU23" s="24"/>
      <c r="LV23" s="16"/>
      <c r="LW23" s="59"/>
      <c r="LX23" s="133"/>
      <c r="LY23" s="20"/>
      <c r="LZ23" s="19"/>
      <c r="MA23" s="17"/>
      <c r="MB23" s="19"/>
      <c r="MC23" s="72"/>
      <c r="MD23" s="24"/>
      <c r="ME23" s="16"/>
      <c r="MF23" s="59"/>
      <c r="MG23" s="133"/>
      <c r="MH23" s="20"/>
      <c r="MI23" s="19"/>
      <c r="MJ23" s="17"/>
      <c r="MK23" s="19"/>
      <c r="ML23" s="72"/>
      <c r="MM23" s="24"/>
      <c r="MN23" s="16"/>
      <c r="MO23" s="59"/>
      <c r="MP23" s="133"/>
      <c r="MQ23" s="20"/>
      <c r="MR23" s="19"/>
      <c r="MS23" s="17"/>
      <c r="MT23" s="19"/>
      <c r="MU23" s="72"/>
      <c r="MV23" s="24"/>
      <c r="MX23" s="7"/>
      <c r="MY23" s="2"/>
      <c r="MZ23" s="20"/>
      <c r="NA23" s="19"/>
      <c r="NB23" s="17"/>
      <c r="NC23" s="19"/>
      <c r="ND23" s="366"/>
      <c r="NE23" s="24"/>
      <c r="NG23" s="7"/>
      <c r="NH23" s="2"/>
      <c r="NI23" s="20"/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538"/>
      <c r="RP23" s="543"/>
      <c r="RQ23" s="540"/>
      <c r="RR23" s="541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5000203</v>
      </c>
      <c r="E24" s="169">
        <f t="shared" si="20"/>
        <v>42024</v>
      </c>
      <c r="F24" s="77">
        <f t="shared" si="20"/>
        <v>19557.47</v>
      </c>
      <c r="G24" s="15">
        <f t="shared" si="20"/>
        <v>21</v>
      </c>
      <c r="H24" s="65">
        <f t="shared" si="20"/>
        <v>19639.900000000001</v>
      </c>
      <c r="I24" s="18">
        <f t="shared" si="20"/>
        <v>-82.430000000000291</v>
      </c>
      <c r="K24" s="7"/>
      <c r="L24" s="2"/>
      <c r="M24" s="20">
        <v>17</v>
      </c>
      <c r="N24" s="19">
        <v>954</v>
      </c>
      <c r="O24" s="538">
        <v>42007</v>
      </c>
      <c r="P24" s="543">
        <v>954</v>
      </c>
      <c r="Q24" s="540" t="s">
        <v>437</v>
      </c>
      <c r="R24" s="541">
        <v>31</v>
      </c>
      <c r="S24" s="16"/>
      <c r="T24" s="59"/>
      <c r="U24" s="133"/>
      <c r="V24" s="20">
        <v>17</v>
      </c>
      <c r="W24" s="219">
        <v>813.61</v>
      </c>
      <c r="X24" s="641">
        <v>42007</v>
      </c>
      <c r="Y24" s="642">
        <v>913.61</v>
      </c>
      <c r="Z24" s="643" t="s">
        <v>612</v>
      </c>
      <c r="AA24" s="644">
        <v>31</v>
      </c>
      <c r="AB24" s="16"/>
      <c r="AC24" s="59"/>
      <c r="AD24" s="133"/>
      <c r="AE24" s="20">
        <v>17</v>
      </c>
      <c r="AF24" s="141">
        <v>892.06</v>
      </c>
      <c r="AG24" s="593">
        <v>42009</v>
      </c>
      <c r="AH24" s="594">
        <v>892.06</v>
      </c>
      <c r="AI24" s="595" t="s">
        <v>446</v>
      </c>
      <c r="AJ24" s="106">
        <v>31</v>
      </c>
      <c r="AK24" s="16"/>
      <c r="AL24" s="59"/>
      <c r="AM24" s="133"/>
      <c r="AN24" s="20">
        <v>17</v>
      </c>
      <c r="AO24" s="19">
        <v>937.5</v>
      </c>
      <c r="AP24" s="17">
        <v>42007</v>
      </c>
      <c r="AQ24" s="19">
        <v>937.5</v>
      </c>
      <c r="AR24" s="72" t="s">
        <v>444</v>
      </c>
      <c r="AS24" s="24">
        <v>31</v>
      </c>
      <c r="AT24" s="16"/>
      <c r="AU24" s="59"/>
      <c r="AV24" s="184"/>
      <c r="AW24" s="20">
        <v>17</v>
      </c>
      <c r="AX24" s="19">
        <v>890.25</v>
      </c>
      <c r="AY24" s="110">
        <v>42010</v>
      </c>
      <c r="AZ24" s="19">
        <v>890.25</v>
      </c>
      <c r="BA24" s="136" t="s">
        <v>455</v>
      </c>
      <c r="BB24" s="108">
        <v>29</v>
      </c>
      <c r="BC24" s="16"/>
      <c r="BD24" s="59"/>
      <c r="BE24" s="133"/>
      <c r="BF24" s="20">
        <v>17</v>
      </c>
      <c r="BG24" s="19">
        <v>817.69</v>
      </c>
      <c r="BH24" s="17">
        <v>42010</v>
      </c>
      <c r="BI24" s="19">
        <v>817.69</v>
      </c>
      <c r="BJ24" s="72" t="s">
        <v>458</v>
      </c>
      <c r="BK24" s="167">
        <v>29</v>
      </c>
      <c r="BL24" s="16"/>
      <c r="BM24" s="59"/>
      <c r="BN24" s="192"/>
      <c r="BO24" s="20">
        <v>17</v>
      </c>
      <c r="BP24" s="19">
        <v>764.63</v>
      </c>
      <c r="BQ24" s="17">
        <v>42010</v>
      </c>
      <c r="BR24" s="19">
        <v>764.63</v>
      </c>
      <c r="BS24" s="72" t="s">
        <v>459</v>
      </c>
      <c r="BT24" s="24">
        <v>29</v>
      </c>
      <c r="BU24" s="16"/>
      <c r="BV24" s="59"/>
      <c r="BW24" s="192"/>
      <c r="BX24" s="20">
        <v>17</v>
      </c>
      <c r="BY24" s="19">
        <v>793.65</v>
      </c>
      <c r="BZ24" s="17">
        <v>42012</v>
      </c>
      <c r="CA24" s="19">
        <v>793.65</v>
      </c>
      <c r="CB24" s="72" t="s">
        <v>469</v>
      </c>
      <c r="CC24" s="24">
        <v>29</v>
      </c>
      <c r="CD24" s="16"/>
      <c r="CE24" s="59"/>
      <c r="CF24" s="192"/>
      <c r="CG24" s="20">
        <v>17</v>
      </c>
      <c r="CH24" s="19">
        <v>948.9</v>
      </c>
      <c r="CI24" s="17">
        <v>42012</v>
      </c>
      <c r="CJ24" s="19">
        <v>948.9</v>
      </c>
      <c r="CK24" s="43" t="s">
        <v>470</v>
      </c>
      <c r="CL24" s="24">
        <v>28</v>
      </c>
      <c r="CM24" s="16"/>
      <c r="CN24" s="59"/>
      <c r="CO24" s="133"/>
      <c r="CP24" s="20">
        <v>17</v>
      </c>
      <c r="CQ24" s="19">
        <v>955.3</v>
      </c>
      <c r="CR24" s="17">
        <v>42014</v>
      </c>
      <c r="CS24" s="19">
        <v>955.3</v>
      </c>
      <c r="CT24" s="383" t="s">
        <v>489</v>
      </c>
      <c r="CU24" s="24">
        <v>28</v>
      </c>
      <c r="CV24" s="16"/>
      <c r="CW24" s="59"/>
      <c r="CX24" s="133"/>
      <c r="CY24" s="20">
        <v>17</v>
      </c>
      <c r="CZ24" s="219">
        <v>944.22</v>
      </c>
      <c r="DA24" s="17">
        <v>42014</v>
      </c>
      <c r="DB24" s="219">
        <v>944.22</v>
      </c>
      <c r="DC24" s="43" t="s">
        <v>482</v>
      </c>
      <c r="DD24" s="24">
        <v>28</v>
      </c>
      <c r="DE24" s="16"/>
      <c r="DF24" s="59"/>
      <c r="DG24" s="133"/>
      <c r="DH24" s="20">
        <v>17</v>
      </c>
      <c r="DI24" s="19">
        <v>943.5</v>
      </c>
      <c r="DJ24" s="17">
        <v>42017</v>
      </c>
      <c r="DK24" s="19">
        <v>943.5</v>
      </c>
      <c r="DL24" s="43" t="s">
        <v>495</v>
      </c>
      <c r="DM24" s="24">
        <v>28</v>
      </c>
      <c r="DN24" s="16"/>
      <c r="DO24" s="59"/>
      <c r="DP24" s="133"/>
      <c r="DQ24" s="20">
        <v>17</v>
      </c>
      <c r="DR24" s="30">
        <v>785.49</v>
      </c>
      <c r="DS24" s="58">
        <v>42017</v>
      </c>
      <c r="DT24" s="30">
        <v>785.49</v>
      </c>
      <c r="DU24" s="79" t="s">
        <v>499</v>
      </c>
      <c r="DV24" s="24">
        <v>28</v>
      </c>
      <c r="DW24" s="16"/>
      <c r="DX24" s="59"/>
      <c r="DY24" s="133"/>
      <c r="DZ24" s="20">
        <v>17</v>
      </c>
      <c r="EA24" s="30">
        <v>776.42</v>
      </c>
      <c r="EB24" s="58">
        <v>42018</v>
      </c>
      <c r="EC24" s="30">
        <v>776.42</v>
      </c>
      <c r="ED24" s="79" t="s">
        <v>500</v>
      </c>
      <c r="EE24" s="24">
        <v>28.5</v>
      </c>
      <c r="EF24" s="16"/>
      <c r="EG24" s="59"/>
      <c r="EH24" s="133"/>
      <c r="EI24" s="20">
        <v>17</v>
      </c>
      <c r="EJ24" s="19">
        <v>832.65</v>
      </c>
      <c r="EK24" s="17">
        <v>42019</v>
      </c>
      <c r="EL24" s="18">
        <v>832.65</v>
      </c>
      <c r="EM24" s="43" t="s">
        <v>508</v>
      </c>
      <c r="EN24" s="24">
        <v>28.5</v>
      </c>
      <c r="EO24" s="16"/>
      <c r="EP24" s="59"/>
      <c r="EQ24" s="133"/>
      <c r="ER24" s="20"/>
      <c r="ES24" s="19"/>
      <c r="ET24" s="17"/>
      <c r="EU24" s="19"/>
      <c r="EV24" s="43"/>
      <c r="EW24" s="24"/>
      <c r="EX24" s="16"/>
      <c r="EY24" s="59"/>
      <c r="EZ24" s="133"/>
      <c r="FA24" s="20">
        <v>17</v>
      </c>
      <c r="FB24" s="19">
        <v>936.7</v>
      </c>
      <c r="FC24" s="17">
        <v>42021</v>
      </c>
      <c r="FD24" s="19">
        <v>936.7</v>
      </c>
      <c r="FE24" s="43" t="s">
        <v>524</v>
      </c>
      <c r="FF24" s="24">
        <v>29.5</v>
      </c>
      <c r="FG24" s="16"/>
      <c r="FH24" s="59"/>
      <c r="FI24" s="133"/>
      <c r="FJ24" s="20">
        <v>17</v>
      </c>
      <c r="FK24" s="30">
        <v>831.75</v>
      </c>
      <c r="FL24" s="58">
        <v>42021</v>
      </c>
      <c r="FM24" s="30">
        <v>831.75</v>
      </c>
      <c r="FN24" s="79" t="s">
        <v>525</v>
      </c>
      <c r="FO24" s="24">
        <v>29.5</v>
      </c>
      <c r="FP24" s="16"/>
      <c r="FQ24" s="59"/>
      <c r="FR24" s="133"/>
      <c r="FS24" s="20"/>
      <c r="FT24" s="30"/>
      <c r="FU24" s="58"/>
      <c r="FV24" s="30"/>
      <c r="FW24" s="79"/>
      <c r="FX24" s="24"/>
      <c r="FY24" s="16"/>
      <c r="FZ24" s="59"/>
      <c r="GA24" s="133"/>
      <c r="GB24" s="20">
        <v>17</v>
      </c>
      <c r="GC24" s="19">
        <v>901.59</v>
      </c>
      <c r="GD24" s="17">
        <v>42024</v>
      </c>
      <c r="GE24" s="30">
        <v>901.59</v>
      </c>
      <c r="GF24" s="433" t="s">
        <v>543</v>
      </c>
      <c r="GG24" s="24">
        <v>30</v>
      </c>
      <c r="GH24" s="16"/>
      <c r="GI24" s="142"/>
      <c r="GJ24" s="133"/>
      <c r="GK24" s="20">
        <v>17</v>
      </c>
      <c r="GL24" s="19">
        <v>949.8</v>
      </c>
      <c r="GM24" s="17">
        <v>42025</v>
      </c>
      <c r="GN24" s="19">
        <v>949.8</v>
      </c>
      <c r="GO24" s="72" t="s">
        <v>547</v>
      </c>
      <c r="GP24" s="24">
        <v>30</v>
      </c>
      <c r="GQ24" s="16"/>
      <c r="GR24" s="59"/>
      <c r="GS24" s="133"/>
      <c r="GT24" s="20">
        <v>17</v>
      </c>
      <c r="GU24" s="19">
        <v>861.22</v>
      </c>
      <c r="GV24" s="17">
        <v>42024</v>
      </c>
      <c r="GW24" s="19">
        <v>861.22</v>
      </c>
      <c r="GX24" s="72" t="s">
        <v>538</v>
      </c>
      <c r="GY24" s="24">
        <v>30</v>
      </c>
      <c r="GZ24" s="16"/>
      <c r="HA24" s="142"/>
      <c r="HB24" s="133"/>
      <c r="HC24" s="20">
        <v>17</v>
      </c>
      <c r="HD24" s="19">
        <v>828.12</v>
      </c>
      <c r="HE24" s="17">
        <v>42025</v>
      </c>
      <c r="HF24" s="19">
        <v>828.12</v>
      </c>
      <c r="HG24" s="72" t="s">
        <v>551</v>
      </c>
      <c r="HH24" s="24">
        <v>31</v>
      </c>
      <c r="HI24" s="16"/>
      <c r="HJ24" s="59"/>
      <c r="HK24" s="133"/>
      <c r="HL24" s="20">
        <v>17</v>
      </c>
      <c r="HM24" s="19">
        <v>927.1</v>
      </c>
      <c r="HN24" s="17">
        <v>42026</v>
      </c>
      <c r="HO24" s="19">
        <v>927.1</v>
      </c>
      <c r="HP24" s="72" t="s">
        <v>559</v>
      </c>
      <c r="HQ24" s="24">
        <v>31</v>
      </c>
      <c r="HR24" s="16"/>
      <c r="HS24" s="142"/>
      <c r="HT24" s="133"/>
      <c r="HU24" s="20">
        <v>17</v>
      </c>
      <c r="HV24" s="19">
        <v>847.17</v>
      </c>
      <c r="HW24" s="17">
        <v>42027</v>
      </c>
      <c r="HX24" s="19">
        <v>847.17</v>
      </c>
      <c r="HY24" s="72" t="s">
        <v>562</v>
      </c>
      <c r="HZ24" s="24">
        <v>31</v>
      </c>
      <c r="IA24" s="16"/>
      <c r="IB24" s="59"/>
      <c r="IC24" s="133"/>
      <c r="ID24" s="20">
        <v>17</v>
      </c>
      <c r="IE24" s="19">
        <v>925.3</v>
      </c>
      <c r="IF24" s="593">
        <v>42030</v>
      </c>
      <c r="IG24" s="594">
        <v>925.3</v>
      </c>
      <c r="IH24" s="595" t="s">
        <v>572</v>
      </c>
      <c r="II24" s="106">
        <v>31</v>
      </c>
      <c r="IJ24" s="16"/>
      <c r="IK24" s="59"/>
      <c r="IL24" s="133"/>
      <c r="IM24" s="20">
        <v>17</v>
      </c>
      <c r="IN24" s="19">
        <v>928</v>
      </c>
      <c r="IO24" s="110">
        <v>42028</v>
      </c>
      <c r="IP24" s="19">
        <v>928</v>
      </c>
      <c r="IQ24" s="136" t="s">
        <v>569</v>
      </c>
      <c r="IR24" s="108">
        <v>31</v>
      </c>
      <c r="IS24" s="16"/>
      <c r="IT24" s="59"/>
      <c r="IU24" s="133"/>
      <c r="IV24" s="20">
        <v>17</v>
      </c>
      <c r="IW24" s="19">
        <v>816.78</v>
      </c>
      <c r="IX24" s="17">
        <v>42031</v>
      </c>
      <c r="IY24" s="19">
        <v>816.78</v>
      </c>
      <c r="IZ24" s="72" t="s">
        <v>577</v>
      </c>
      <c r="JA24" s="24">
        <v>31</v>
      </c>
      <c r="JB24" s="16"/>
      <c r="JC24" s="59"/>
      <c r="JD24" s="133"/>
      <c r="JE24" s="20">
        <v>17</v>
      </c>
      <c r="JF24" s="19">
        <v>805.9</v>
      </c>
      <c r="JG24" s="17">
        <v>42033</v>
      </c>
      <c r="JH24" s="19">
        <v>805.9</v>
      </c>
      <c r="JI24" s="72" t="s">
        <v>585</v>
      </c>
      <c r="JJ24" s="24">
        <v>31</v>
      </c>
      <c r="JK24" s="16"/>
      <c r="JL24" s="59"/>
      <c r="JM24" s="133"/>
      <c r="JN24" s="20">
        <v>17</v>
      </c>
      <c r="JO24" s="19">
        <v>896.15</v>
      </c>
      <c r="JP24" s="17">
        <v>42035</v>
      </c>
      <c r="JQ24" s="19">
        <v>896.15</v>
      </c>
      <c r="JR24" s="72" t="s">
        <v>604</v>
      </c>
      <c r="JS24" s="24">
        <v>31</v>
      </c>
      <c r="JT24" s="16"/>
      <c r="JU24" s="59"/>
      <c r="JV24" s="133"/>
      <c r="JW24" s="20">
        <v>17</v>
      </c>
      <c r="JX24" s="219">
        <v>930.8</v>
      </c>
      <c r="JY24" s="110">
        <v>42033</v>
      </c>
      <c r="JZ24" s="219">
        <v>930.8</v>
      </c>
      <c r="KA24" s="136" t="s">
        <v>589</v>
      </c>
      <c r="KB24" s="108">
        <v>31</v>
      </c>
      <c r="KC24" s="16"/>
      <c r="KD24" s="59"/>
      <c r="KE24" s="133"/>
      <c r="KF24" s="20">
        <v>17</v>
      </c>
      <c r="KG24" s="219">
        <v>937.1</v>
      </c>
      <c r="KH24" s="17">
        <v>42035</v>
      </c>
      <c r="KI24" s="219">
        <v>937.1</v>
      </c>
      <c r="KJ24" s="72" t="s">
        <v>605</v>
      </c>
      <c r="KK24" s="24">
        <v>31</v>
      </c>
      <c r="KL24" s="16"/>
      <c r="KM24" s="59"/>
      <c r="KN24" s="133"/>
      <c r="KO24" s="20">
        <v>17</v>
      </c>
      <c r="KP24" s="19">
        <v>963</v>
      </c>
      <c r="KQ24" s="17"/>
      <c r="KR24" s="19"/>
      <c r="KS24" s="72"/>
      <c r="KT24" s="24"/>
      <c r="KU24" s="16"/>
      <c r="KV24" s="59"/>
      <c r="KW24" s="133"/>
      <c r="KX24" s="20">
        <v>17</v>
      </c>
      <c r="KY24" s="19">
        <v>818.3</v>
      </c>
      <c r="KZ24" s="17">
        <v>42035</v>
      </c>
      <c r="LA24" s="19">
        <v>818.3</v>
      </c>
      <c r="LB24" s="72" t="s">
        <v>609</v>
      </c>
      <c r="LC24" s="24">
        <v>30</v>
      </c>
      <c r="LD24" s="16"/>
      <c r="LE24" s="59"/>
      <c r="LF24" s="133"/>
      <c r="LG24" s="20">
        <v>17</v>
      </c>
      <c r="LH24" s="19">
        <v>888.44</v>
      </c>
      <c r="LI24" s="17"/>
      <c r="LJ24" s="19"/>
      <c r="LK24" s="72"/>
      <c r="LL24" s="24"/>
      <c r="LM24" s="16"/>
      <c r="LN24" s="59"/>
      <c r="LO24" s="133"/>
      <c r="LP24" s="20"/>
      <c r="LQ24" s="19"/>
      <c r="LR24" s="17"/>
      <c r="LS24" s="19"/>
      <c r="LT24" s="195"/>
      <c r="LU24" s="24"/>
      <c r="LV24" s="16"/>
      <c r="LW24" s="59"/>
      <c r="LX24" s="133"/>
      <c r="LY24" s="20"/>
      <c r="LZ24" s="19"/>
      <c r="MA24" s="17"/>
      <c r="MB24" s="19"/>
      <c r="MC24" s="72"/>
      <c r="MD24" s="24"/>
      <c r="ME24" s="16"/>
      <c r="MF24" s="59"/>
      <c r="MG24" s="133"/>
      <c r="MH24" s="20"/>
      <c r="MI24" s="19"/>
      <c r="MJ24" s="17"/>
      <c r="MK24" s="19"/>
      <c r="ML24" s="72"/>
      <c r="MM24" s="24"/>
      <c r="MN24" s="16"/>
      <c r="MO24" s="59"/>
      <c r="MP24" s="133"/>
      <c r="MQ24" s="20"/>
      <c r="MR24" s="19"/>
      <c r="MS24" s="17"/>
      <c r="MT24" s="19"/>
      <c r="MU24" s="72"/>
      <c r="MV24" s="24"/>
      <c r="MX24" s="7"/>
      <c r="MY24" s="2"/>
      <c r="MZ24" s="20"/>
      <c r="NA24" s="19"/>
      <c r="NB24" s="17"/>
      <c r="NC24" s="19"/>
      <c r="ND24" s="366"/>
      <c r="NE24" s="24"/>
      <c r="NG24" s="7"/>
      <c r="NH24" s="2"/>
      <c r="NI24" s="20"/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538"/>
      <c r="RP24" s="543"/>
      <c r="RQ24" s="540"/>
      <c r="RR24" s="541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FARMLAND</v>
      </c>
      <c r="D25" s="74" t="str">
        <f t="shared" si="21"/>
        <v>PED. 5000193</v>
      </c>
      <c r="E25" s="169">
        <f t="shared" si="21"/>
        <v>42024</v>
      </c>
      <c r="F25" s="77">
        <f t="shared" si="21"/>
        <v>18819.25</v>
      </c>
      <c r="G25" s="15">
        <f t="shared" si="21"/>
        <v>22</v>
      </c>
      <c r="H25" s="65">
        <f t="shared" si="21"/>
        <v>18819.05</v>
      </c>
      <c r="I25" s="18">
        <f t="shared" si="21"/>
        <v>0.2000000000007276</v>
      </c>
      <c r="K25" s="7"/>
      <c r="L25" s="2"/>
      <c r="M25" s="20">
        <v>18</v>
      </c>
      <c r="N25" s="19">
        <v>970</v>
      </c>
      <c r="O25" s="538">
        <v>42007</v>
      </c>
      <c r="P25" s="543">
        <v>970</v>
      </c>
      <c r="Q25" s="540" t="s">
        <v>437</v>
      </c>
      <c r="R25" s="541">
        <v>31</v>
      </c>
      <c r="S25" s="16"/>
      <c r="T25" s="59"/>
      <c r="U25" s="133"/>
      <c r="V25" s="20">
        <v>18</v>
      </c>
      <c r="W25" s="219">
        <v>756.92</v>
      </c>
      <c r="X25" s="538">
        <v>42007</v>
      </c>
      <c r="Y25" s="542">
        <v>756.92</v>
      </c>
      <c r="Z25" s="540" t="s">
        <v>440</v>
      </c>
      <c r="AA25" s="541">
        <v>31</v>
      </c>
      <c r="AB25" s="16"/>
      <c r="AC25" s="59"/>
      <c r="AD25" s="133"/>
      <c r="AE25" s="20">
        <v>18</v>
      </c>
      <c r="AF25" s="19">
        <v>898.87</v>
      </c>
      <c r="AG25" s="17">
        <v>42009</v>
      </c>
      <c r="AH25" s="19">
        <v>898.87</v>
      </c>
      <c r="AI25" s="72" t="s">
        <v>446</v>
      </c>
      <c r="AJ25" s="24">
        <v>31</v>
      </c>
      <c r="AK25" s="16"/>
      <c r="AL25" s="59"/>
      <c r="AM25" s="133"/>
      <c r="AN25" s="20">
        <v>18</v>
      </c>
      <c r="AO25" s="19">
        <v>916.2</v>
      </c>
      <c r="AP25" s="17">
        <v>42007</v>
      </c>
      <c r="AQ25" s="19">
        <v>916.2</v>
      </c>
      <c r="AR25" s="72" t="s">
        <v>445</v>
      </c>
      <c r="AS25" s="24">
        <v>31</v>
      </c>
      <c r="AT25" s="16"/>
      <c r="AU25" s="59"/>
      <c r="AV25" s="184"/>
      <c r="AW25" s="20">
        <v>18</v>
      </c>
      <c r="AX25" s="19">
        <v>884.81</v>
      </c>
      <c r="AY25" s="110">
        <v>42010</v>
      </c>
      <c r="AZ25" s="19">
        <v>884.81</v>
      </c>
      <c r="BA25" s="136" t="s">
        <v>456</v>
      </c>
      <c r="BB25" s="108">
        <v>29</v>
      </c>
      <c r="BC25" s="16"/>
      <c r="BD25" s="59"/>
      <c r="BE25" s="133"/>
      <c r="BF25" s="20">
        <v>18</v>
      </c>
      <c r="BG25" s="19">
        <v>782.77</v>
      </c>
      <c r="BH25" s="17">
        <v>42010</v>
      </c>
      <c r="BI25" s="19">
        <v>782.77</v>
      </c>
      <c r="BJ25" s="72" t="s">
        <v>460</v>
      </c>
      <c r="BK25" s="167">
        <v>29</v>
      </c>
      <c r="BL25" s="16"/>
      <c r="BM25" s="59"/>
      <c r="BN25" s="192"/>
      <c r="BO25" s="20">
        <v>18</v>
      </c>
      <c r="BP25" s="19">
        <v>851.25</v>
      </c>
      <c r="BQ25" s="17">
        <v>42010</v>
      </c>
      <c r="BR25" s="19">
        <v>851.25</v>
      </c>
      <c r="BS25" s="72" t="s">
        <v>459</v>
      </c>
      <c r="BT25" s="24">
        <v>29</v>
      </c>
      <c r="BU25" s="16"/>
      <c r="BV25" s="59"/>
      <c r="BW25" s="192"/>
      <c r="BX25" s="20">
        <v>18</v>
      </c>
      <c r="BY25" s="19">
        <v>808.62</v>
      </c>
      <c r="BZ25" s="17">
        <v>42013</v>
      </c>
      <c r="CA25" s="19">
        <v>808.62</v>
      </c>
      <c r="CB25" s="72" t="s">
        <v>473</v>
      </c>
      <c r="CC25" s="24">
        <v>28</v>
      </c>
      <c r="CD25" s="16"/>
      <c r="CE25" s="59"/>
      <c r="CF25" s="192"/>
      <c r="CG25" s="20">
        <v>18</v>
      </c>
      <c r="CH25" s="19">
        <v>918.1</v>
      </c>
      <c r="CI25" s="17">
        <v>42012</v>
      </c>
      <c r="CJ25" s="19">
        <v>918.1</v>
      </c>
      <c r="CK25" s="43" t="s">
        <v>471</v>
      </c>
      <c r="CL25" s="24">
        <v>28</v>
      </c>
      <c r="CM25" s="16"/>
      <c r="CN25" s="59"/>
      <c r="CO25" s="133"/>
      <c r="CP25" s="20">
        <v>18</v>
      </c>
      <c r="CQ25" s="19">
        <v>910.8</v>
      </c>
      <c r="CR25" s="17">
        <v>42014</v>
      </c>
      <c r="CS25" s="19">
        <v>910.8</v>
      </c>
      <c r="CT25" s="383" t="s">
        <v>490</v>
      </c>
      <c r="CU25" s="24">
        <v>28</v>
      </c>
      <c r="CV25" s="16"/>
      <c r="CW25" s="59"/>
      <c r="CX25" s="133"/>
      <c r="CY25" s="20">
        <v>18</v>
      </c>
      <c r="CZ25" s="219">
        <v>917.46</v>
      </c>
      <c r="DA25" s="17">
        <v>42014</v>
      </c>
      <c r="DB25" s="219">
        <v>917.46</v>
      </c>
      <c r="DC25" s="43" t="s">
        <v>482</v>
      </c>
      <c r="DD25" s="24">
        <v>28</v>
      </c>
      <c r="DE25" s="16"/>
      <c r="DF25" s="59"/>
      <c r="DG25" s="133"/>
      <c r="DH25" s="20">
        <v>18</v>
      </c>
      <c r="DI25" s="19">
        <v>904.5</v>
      </c>
      <c r="DJ25" s="17">
        <v>42017</v>
      </c>
      <c r="DK25" s="19">
        <v>904.5</v>
      </c>
      <c r="DL25" s="43" t="s">
        <v>498</v>
      </c>
      <c r="DM25" s="24">
        <v>28</v>
      </c>
      <c r="DN25" s="16"/>
      <c r="DO25" s="59"/>
      <c r="DP25" s="133"/>
      <c r="DQ25" s="20">
        <v>18</v>
      </c>
      <c r="DR25" s="30">
        <v>834.47</v>
      </c>
      <c r="DS25" s="58">
        <v>42017</v>
      </c>
      <c r="DT25" s="30">
        <v>834.47</v>
      </c>
      <c r="DU25" s="79" t="s">
        <v>503</v>
      </c>
      <c r="DV25" s="24">
        <v>28</v>
      </c>
      <c r="DW25" s="16"/>
      <c r="DX25" s="59"/>
      <c r="DY25" s="133"/>
      <c r="DZ25" s="20">
        <v>18</v>
      </c>
      <c r="EA25" s="30">
        <v>769.61</v>
      </c>
      <c r="EB25" s="58">
        <v>42017</v>
      </c>
      <c r="EC25" s="30">
        <v>769.61</v>
      </c>
      <c r="ED25" s="79" t="s">
        <v>492</v>
      </c>
      <c r="EE25" s="24">
        <v>28</v>
      </c>
      <c r="EF25" s="16"/>
      <c r="EG25" s="59"/>
      <c r="EH25" s="133"/>
      <c r="EI25" s="20">
        <v>18</v>
      </c>
      <c r="EJ25" s="19">
        <v>881.18</v>
      </c>
      <c r="EK25" s="17">
        <v>42019</v>
      </c>
      <c r="EL25" s="18">
        <v>881.18</v>
      </c>
      <c r="EM25" s="43" t="s">
        <v>509</v>
      </c>
      <c r="EN25" s="24">
        <v>28.5</v>
      </c>
      <c r="EO25" s="16"/>
      <c r="EP25" s="59"/>
      <c r="EQ25" s="133"/>
      <c r="ER25" s="20"/>
      <c r="ES25" s="19"/>
      <c r="ET25" s="17"/>
      <c r="EU25" s="19"/>
      <c r="EV25" s="79"/>
      <c r="EW25" s="24"/>
      <c r="EX25" s="16"/>
      <c r="EY25" s="59"/>
      <c r="EZ25" s="133"/>
      <c r="FA25" s="20">
        <v>18</v>
      </c>
      <c r="FB25" s="19">
        <v>938</v>
      </c>
      <c r="FC25" s="17">
        <v>42021</v>
      </c>
      <c r="FD25" s="19">
        <v>938</v>
      </c>
      <c r="FE25" s="43" t="s">
        <v>527</v>
      </c>
      <c r="FF25" s="24">
        <v>29.5</v>
      </c>
      <c r="FG25" s="16"/>
      <c r="FH25" s="59"/>
      <c r="FI25" s="133"/>
      <c r="FJ25" s="20">
        <v>18</v>
      </c>
      <c r="FK25" s="30">
        <v>858.96</v>
      </c>
      <c r="FL25" s="58">
        <v>42021</v>
      </c>
      <c r="FM25" s="30">
        <v>858.96</v>
      </c>
      <c r="FN25" s="79" t="s">
        <v>521</v>
      </c>
      <c r="FO25" s="24">
        <v>29.5</v>
      </c>
      <c r="FP25" s="16"/>
      <c r="FQ25" s="59"/>
      <c r="FR25" s="133"/>
      <c r="FS25" s="20"/>
      <c r="FT25" s="30"/>
      <c r="FU25" s="58"/>
      <c r="FV25" s="30"/>
      <c r="FW25" s="79"/>
      <c r="FX25" s="24"/>
      <c r="FY25" s="16"/>
      <c r="FZ25" s="59"/>
      <c r="GA25" s="133"/>
      <c r="GB25" s="20">
        <v>18</v>
      </c>
      <c r="GC25" s="19">
        <v>790.93</v>
      </c>
      <c r="GD25" s="17">
        <v>42024</v>
      </c>
      <c r="GE25" s="30">
        <v>790.93</v>
      </c>
      <c r="GF25" s="433" t="s">
        <v>543</v>
      </c>
      <c r="GG25" s="24">
        <v>30</v>
      </c>
      <c r="GH25" s="16"/>
      <c r="GI25" s="142"/>
      <c r="GJ25" s="133"/>
      <c r="GK25" s="20">
        <v>18</v>
      </c>
      <c r="GL25" s="19">
        <v>952.1</v>
      </c>
      <c r="GM25" s="17">
        <v>42025</v>
      </c>
      <c r="GN25" s="19">
        <v>952.1</v>
      </c>
      <c r="GO25" s="72" t="s">
        <v>547</v>
      </c>
      <c r="GP25" s="24">
        <v>30</v>
      </c>
      <c r="GQ25" s="16"/>
      <c r="GR25" s="59"/>
      <c r="GS25" s="133"/>
      <c r="GT25" s="20">
        <v>18</v>
      </c>
      <c r="GU25" s="19">
        <v>851.25</v>
      </c>
      <c r="GV25" s="17">
        <v>42024</v>
      </c>
      <c r="GW25" s="19">
        <v>851.25</v>
      </c>
      <c r="GX25" s="72" t="s">
        <v>539</v>
      </c>
      <c r="GY25" s="24">
        <v>30</v>
      </c>
      <c r="GZ25" s="16"/>
      <c r="HA25" s="142"/>
      <c r="HB25" s="133"/>
      <c r="HC25" s="20">
        <v>18</v>
      </c>
      <c r="HD25" s="19">
        <v>905.67</v>
      </c>
      <c r="HE25" s="17">
        <v>42025</v>
      </c>
      <c r="HF25" s="19">
        <v>905.67</v>
      </c>
      <c r="HG25" s="72" t="s">
        <v>552</v>
      </c>
      <c r="HH25" s="24">
        <v>31</v>
      </c>
      <c r="HI25" s="16"/>
      <c r="HJ25" s="59"/>
      <c r="HK25" s="133"/>
      <c r="HL25" s="20">
        <v>18</v>
      </c>
      <c r="HM25" s="19">
        <v>925.3</v>
      </c>
      <c r="HN25" s="17">
        <v>42026</v>
      </c>
      <c r="HO25" s="19">
        <v>925.3</v>
      </c>
      <c r="HP25" s="72" t="s">
        <v>560</v>
      </c>
      <c r="HQ25" s="24">
        <v>31</v>
      </c>
      <c r="HR25" s="16"/>
      <c r="HS25" s="142"/>
      <c r="HT25" s="133"/>
      <c r="HU25" s="20">
        <v>18</v>
      </c>
      <c r="HV25" s="19">
        <v>865.31</v>
      </c>
      <c r="HW25" s="17">
        <v>42027</v>
      </c>
      <c r="HX25" s="19">
        <v>865.31</v>
      </c>
      <c r="HY25" s="72" t="s">
        <v>563</v>
      </c>
      <c r="HZ25" s="24">
        <v>31</v>
      </c>
      <c r="IA25" s="16"/>
      <c r="IB25" s="59"/>
      <c r="IC25" s="133"/>
      <c r="ID25" s="20">
        <v>18</v>
      </c>
      <c r="IE25" s="19">
        <v>916.3</v>
      </c>
      <c r="IF25" s="593">
        <v>42028</v>
      </c>
      <c r="IG25" s="594">
        <v>916.3</v>
      </c>
      <c r="IH25" s="595" t="s">
        <v>567</v>
      </c>
      <c r="II25" s="106">
        <v>31</v>
      </c>
      <c r="IJ25" s="16"/>
      <c r="IK25" s="59"/>
      <c r="IL25" s="133"/>
      <c r="IM25" s="20">
        <v>18</v>
      </c>
      <c r="IN25" s="19">
        <v>921.7</v>
      </c>
      <c r="IO25" s="110">
        <v>42028</v>
      </c>
      <c r="IP25" s="19">
        <v>921.7</v>
      </c>
      <c r="IQ25" s="136" t="s">
        <v>570</v>
      </c>
      <c r="IR25" s="108">
        <v>31</v>
      </c>
      <c r="IS25" s="16"/>
      <c r="IT25" s="59"/>
      <c r="IU25" s="133"/>
      <c r="IV25" s="20">
        <v>18</v>
      </c>
      <c r="IW25" s="19">
        <v>809.07</v>
      </c>
      <c r="IX25" s="17">
        <v>42031</v>
      </c>
      <c r="IY25" s="19">
        <v>809.07</v>
      </c>
      <c r="IZ25" s="72" t="s">
        <v>578</v>
      </c>
      <c r="JA25" s="24">
        <v>31</v>
      </c>
      <c r="JB25" s="16"/>
      <c r="JC25" s="59"/>
      <c r="JD25" s="133"/>
      <c r="JE25" s="20">
        <v>18</v>
      </c>
      <c r="JF25" s="19">
        <v>863.04</v>
      </c>
      <c r="JG25" s="17">
        <v>42032</v>
      </c>
      <c r="JH25" s="19">
        <v>863.04</v>
      </c>
      <c r="JI25" s="72" t="s">
        <v>581</v>
      </c>
      <c r="JJ25" s="24">
        <v>31</v>
      </c>
      <c r="JK25" s="16"/>
      <c r="JL25" s="59"/>
      <c r="JM25" s="133"/>
      <c r="JN25" s="20">
        <v>18</v>
      </c>
      <c r="JO25" s="19">
        <v>774.6</v>
      </c>
      <c r="JP25" s="17">
        <v>42035</v>
      </c>
      <c r="JQ25" s="19">
        <v>774.6</v>
      </c>
      <c r="JR25" s="72" t="s">
        <v>604</v>
      </c>
      <c r="JS25" s="24">
        <v>31</v>
      </c>
      <c r="JT25" s="16"/>
      <c r="JU25" s="59"/>
      <c r="JV25" s="146"/>
      <c r="JW25" s="20">
        <v>18</v>
      </c>
      <c r="JX25" s="219">
        <v>957.1</v>
      </c>
      <c r="JY25" s="110">
        <v>42033</v>
      </c>
      <c r="JZ25" s="219">
        <v>957.1</v>
      </c>
      <c r="KA25" s="136" t="s">
        <v>590</v>
      </c>
      <c r="KB25" s="108">
        <v>31</v>
      </c>
      <c r="KC25" s="16"/>
      <c r="KD25" s="59"/>
      <c r="KE25" s="133"/>
      <c r="KF25" s="20">
        <v>18</v>
      </c>
      <c r="KG25" s="219">
        <v>949.8</v>
      </c>
      <c r="KH25" s="17">
        <v>42035</v>
      </c>
      <c r="KI25" s="219">
        <v>949.8</v>
      </c>
      <c r="KJ25" s="72" t="s">
        <v>601</v>
      </c>
      <c r="KK25" s="24">
        <v>31</v>
      </c>
      <c r="KL25" s="16"/>
      <c r="KM25" s="59"/>
      <c r="KN25" s="133"/>
      <c r="KO25" s="20">
        <v>18</v>
      </c>
      <c r="KP25" s="19">
        <v>926.7</v>
      </c>
      <c r="KQ25" s="17"/>
      <c r="KR25" s="19"/>
      <c r="KS25" s="72"/>
      <c r="KT25" s="24"/>
      <c r="KU25" s="16"/>
      <c r="KV25" s="59"/>
      <c r="KW25" s="133"/>
      <c r="KX25" s="20">
        <v>18</v>
      </c>
      <c r="KY25" s="19">
        <v>938</v>
      </c>
      <c r="KZ25" s="17">
        <v>42035</v>
      </c>
      <c r="LA25" s="19">
        <v>938</v>
      </c>
      <c r="LB25" s="72" t="s">
        <v>610</v>
      </c>
      <c r="LC25" s="24">
        <v>30</v>
      </c>
      <c r="LD25" s="16"/>
      <c r="LE25" s="59"/>
      <c r="LF25" s="133"/>
      <c r="LG25" s="20">
        <v>18</v>
      </c>
      <c r="LH25" s="19">
        <v>849.43</v>
      </c>
      <c r="LI25" s="17"/>
      <c r="LJ25" s="19"/>
      <c r="LK25" s="72"/>
      <c r="LL25" s="24"/>
      <c r="LM25" s="16"/>
      <c r="LN25" s="59"/>
      <c r="LO25" s="133"/>
      <c r="LP25" s="20"/>
      <c r="LQ25" s="19"/>
      <c r="LR25" s="17"/>
      <c r="LS25" s="19"/>
      <c r="LT25" s="72"/>
      <c r="LU25" s="24"/>
      <c r="LV25" s="16"/>
      <c r="LW25" s="59"/>
      <c r="LX25" s="133"/>
      <c r="LY25" s="20"/>
      <c r="LZ25" s="19"/>
      <c r="MA25" s="17"/>
      <c r="MB25" s="19"/>
      <c r="MC25" s="72"/>
      <c r="MD25" s="24"/>
      <c r="ME25" s="16"/>
      <c r="MF25" s="59"/>
      <c r="MG25" s="133"/>
      <c r="MH25" s="20"/>
      <c r="MI25" s="19"/>
      <c r="MJ25" s="17"/>
      <c r="MK25" s="19"/>
      <c r="ML25" s="72"/>
      <c r="MM25" s="24"/>
      <c r="MN25" s="16"/>
      <c r="MO25" s="59"/>
      <c r="MP25" s="133"/>
      <c r="MQ25" s="20"/>
      <c r="MR25" s="19"/>
      <c r="MS25" s="17"/>
      <c r="MT25" s="19"/>
      <c r="MU25" s="72"/>
      <c r="MV25" s="24"/>
      <c r="MX25" s="7"/>
      <c r="MY25" s="2"/>
      <c r="MZ25" s="20"/>
      <c r="NA25" s="19"/>
      <c r="NB25" s="17"/>
      <c r="NC25" s="19"/>
      <c r="ND25" s="366"/>
      <c r="NE25" s="24"/>
      <c r="NG25" s="7"/>
      <c r="NH25" s="2"/>
      <c r="NI25" s="20"/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538"/>
      <c r="RP25" s="543"/>
      <c r="RQ25" s="540"/>
      <c r="RR25" s="541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FARMLAND</v>
      </c>
      <c r="D26" s="74" t="str">
        <f t="shared" si="22"/>
        <v>PED. 5000208</v>
      </c>
      <c r="E26" s="169">
        <f t="shared" si="22"/>
        <v>42025</v>
      </c>
      <c r="F26" s="77">
        <f t="shared" si="22"/>
        <v>18656.98</v>
      </c>
      <c r="G26" s="15">
        <f t="shared" si="22"/>
        <v>22</v>
      </c>
      <c r="H26" s="65">
        <f t="shared" si="22"/>
        <v>18664.39</v>
      </c>
      <c r="I26" s="18">
        <f t="shared" si="22"/>
        <v>-7.4099999999998545</v>
      </c>
      <c r="K26" s="7"/>
      <c r="L26" s="2"/>
      <c r="M26" s="20">
        <v>19</v>
      </c>
      <c r="N26" s="19">
        <v>914</v>
      </c>
      <c r="O26" s="538">
        <v>42007</v>
      </c>
      <c r="P26" s="543">
        <v>914</v>
      </c>
      <c r="Q26" s="630" t="s">
        <v>436</v>
      </c>
      <c r="R26" s="541">
        <v>31</v>
      </c>
      <c r="S26" s="16"/>
      <c r="T26" s="59"/>
      <c r="U26" s="133"/>
      <c r="V26" s="20">
        <v>19</v>
      </c>
      <c r="W26" s="219">
        <v>788.66</v>
      </c>
      <c r="X26" s="538">
        <v>42007</v>
      </c>
      <c r="Y26" s="542">
        <v>788.66</v>
      </c>
      <c r="Z26" s="540" t="s">
        <v>443</v>
      </c>
      <c r="AA26" s="541">
        <v>31</v>
      </c>
      <c r="AB26" s="16"/>
      <c r="AC26" s="59"/>
      <c r="AD26" s="133"/>
      <c r="AE26" s="20">
        <v>19</v>
      </c>
      <c r="AF26" s="19">
        <v>896.15</v>
      </c>
      <c r="AG26" s="17">
        <v>42009</v>
      </c>
      <c r="AH26" s="19">
        <v>896.15</v>
      </c>
      <c r="AI26" s="72" t="s">
        <v>446</v>
      </c>
      <c r="AJ26" s="24">
        <v>31</v>
      </c>
      <c r="AK26" s="16"/>
      <c r="AL26" s="59"/>
      <c r="AM26" s="133"/>
      <c r="AN26" s="20">
        <v>19</v>
      </c>
      <c r="AO26" s="19">
        <v>915.5</v>
      </c>
      <c r="AP26" s="17">
        <v>42007</v>
      </c>
      <c r="AQ26" s="19">
        <v>915.5</v>
      </c>
      <c r="AR26" s="72" t="s">
        <v>445</v>
      </c>
      <c r="AS26" s="24">
        <v>31</v>
      </c>
      <c r="AT26" s="16"/>
      <c r="AU26" s="59"/>
      <c r="AV26" s="184"/>
      <c r="AW26" s="20">
        <v>19</v>
      </c>
      <c r="AX26" s="19">
        <v>898.87</v>
      </c>
      <c r="AY26" s="110">
        <v>42010</v>
      </c>
      <c r="AZ26" s="19">
        <v>898.87</v>
      </c>
      <c r="BA26" s="136" t="s">
        <v>456</v>
      </c>
      <c r="BB26" s="108">
        <v>29</v>
      </c>
      <c r="BC26" s="16"/>
      <c r="BD26" s="59"/>
      <c r="BE26" s="133"/>
      <c r="BF26" s="20">
        <v>19</v>
      </c>
      <c r="BG26" s="19">
        <v>838.55</v>
      </c>
      <c r="BH26" s="17">
        <v>42010</v>
      </c>
      <c r="BI26" s="19">
        <v>838.55</v>
      </c>
      <c r="BJ26" s="72" t="s">
        <v>460</v>
      </c>
      <c r="BK26" s="167">
        <v>29</v>
      </c>
      <c r="BL26" s="16"/>
      <c r="BM26" s="59"/>
      <c r="BN26" s="192"/>
      <c r="BO26" s="20">
        <v>19</v>
      </c>
      <c r="BP26" s="19">
        <v>869.39</v>
      </c>
      <c r="BQ26" s="17">
        <v>42010</v>
      </c>
      <c r="BR26" s="19">
        <v>869.39</v>
      </c>
      <c r="BS26" s="72" t="s">
        <v>459</v>
      </c>
      <c r="BT26" s="24">
        <v>29</v>
      </c>
      <c r="BU26" s="16"/>
      <c r="BV26" s="59"/>
      <c r="BW26" s="192"/>
      <c r="BX26" s="20">
        <v>19</v>
      </c>
      <c r="BY26" s="19">
        <v>810.43</v>
      </c>
      <c r="BZ26" s="17">
        <v>42013</v>
      </c>
      <c r="CA26" s="19">
        <v>810.43</v>
      </c>
      <c r="CB26" s="72" t="s">
        <v>473</v>
      </c>
      <c r="CC26" s="24">
        <v>28</v>
      </c>
      <c r="CD26" s="16"/>
      <c r="CE26" s="59"/>
      <c r="CF26" s="192"/>
      <c r="CG26" s="20">
        <v>19</v>
      </c>
      <c r="CH26" s="19">
        <v>912.6</v>
      </c>
      <c r="CI26" s="17">
        <v>42012</v>
      </c>
      <c r="CJ26" s="19">
        <v>912.6</v>
      </c>
      <c r="CK26" s="43" t="s">
        <v>471</v>
      </c>
      <c r="CL26" s="24">
        <v>28</v>
      </c>
      <c r="CM26" s="16"/>
      <c r="CN26" s="59"/>
      <c r="CO26" s="133"/>
      <c r="CP26" s="20">
        <v>19</v>
      </c>
      <c r="CQ26" s="19">
        <v>932.1</v>
      </c>
      <c r="CR26" s="17">
        <v>42014</v>
      </c>
      <c r="CS26" s="19">
        <v>932.1</v>
      </c>
      <c r="CT26" s="383" t="s">
        <v>490</v>
      </c>
      <c r="CU26" s="24">
        <v>28</v>
      </c>
      <c r="CV26" s="16"/>
      <c r="CW26" s="59"/>
      <c r="CX26" s="133"/>
      <c r="CY26" s="20">
        <v>19</v>
      </c>
      <c r="CZ26" s="219">
        <v>909.3</v>
      </c>
      <c r="DA26" s="17">
        <v>42014</v>
      </c>
      <c r="DB26" s="219">
        <v>909.3</v>
      </c>
      <c r="DC26" s="43" t="s">
        <v>483</v>
      </c>
      <c r="DD26" s="24">
        <v>28</v>
      </c>
      <c r="DE26" s="16"/>
      <c r="DF26" s="59"/>
      <c r="DG26" s="133"/>
      <c r="DH26" s="20">
        <v>19</v>
      </c>
      <c r="DI26" s="19">
        <v>919.9</v>
      </c>
      <c r="DJ26" s="17">
        <v>42017</v>
      </c>
      <c r="DK26" s="19">
        <v>919.9</v>
      </c>
      <c r="DL26" s="43" t="s">
        <v>498</v>
      </c>
      <c r="DM26" s="24">
        <v>28</v>
      </c>
      <c r="DN26" s="16"/>
      <c r="DO26" s="59"/>
      <c r="DP26" s="133"/>
      <c r="DQ26" s="20">
        <v>19</v>
      </c>
      <c r="DR26" s="30">
        <v>876.64</v>
      </c>
      <c r="DS26" s="58">
        <v>42017</v>
      </c>
      <c r="DT26" s="30">
        <v>876.64</v>
      </c>
      <c r="DU26" s="79" t="s">
        <v>503</v>
      </c>
      <c r="DV26" s="24">
        <v>28</v>
      </c>
      <c r="DW26" s="16"/>
      <c r="DX26" s="59"/>
      <c r="DY26" s="133"/>
      <c r="DZ26" s="20">
        <v>19</v>
      </c>
      <c r="EA26" s="30">
        <v>677.55</v>
      </c>
      <c r="EB26" s="58">
        <v>42017</v>
      </c>
      <c r="EC26" s="30">
        <v>677.55</v>
      </c>
      <c r="ED26" s="79" t="s">
        <v>492</v>
      </c>
      <c r="EE26" s="24">
        <v>28</v>
      </c>
      <c r="EF26" s="16"/>
      <c r="EG26" s="59"/>
      <c r="EH26" s="133"/>
      <c r="EI26" s="20">
        <v>19</v>
      </c>
      <c r="EJ26" s="19">
        <v>839.91</v>
      </c>
      <c r="EK26" s="17">
        <v>42019</v>
      </c>
      <c r="EL26" s="18">
        <v>839.91</v>
      </c>
      <c r="EM26" s="43" t="s">
        <v>509</v>
      </c>
      <c r="EN26" s="24">
        <v>28.5</v>
      </c>
      <c r="EO26" s="16"/>
      <c r="EP26" s="59"/>
      <c r="EQ26" s="133"/>
      <c r="ER26" s="20"/>
      <c r="ES26" s="19"/>
      <c r="ET26" s="17"/>
      <c r="EU26" s="19"/>
      <c r="EV26" s="79"/>
      <c r="EW26" s="24"/>
      <c r="EX26" s="16"/>
      <c r="EY26" s="59"/>
      <c r="EZ26" s="133"/>
      <c r="FA26" s="20">
        <v>19</v>
      </c>
      <c r="FB26" s="19">
        <v>945.7</v>
      </c>
      <c r="FC26" s="17">
        <v>42021</v>
      </c>
      <c r="FD26" s="19">
        <v>945.7</v>
      </c>
      <c r="FE26" s="43" t="s">
        <v>527</v>
      </c>
      <c r="FF26" s="24">
        <v>29.5</v>
      </c>
      <c r="FG26" s="16"/>
      <c r="FH26" s="59"/>
      <c r="FI26" s="133"/>
      <c r="FJ26" s="20">
        <v>19</v>
      </c>
      <c r="FK26" s="30">
        <v>837.19</v>
      </c>
      <c r="FL26" s="58">
        <v>42023</v>
      </c>
      <c r="FM26" s="30">
        <v>837.19</v>
      </c>
      <c r="FN26" s="79" t="s">
        <v>530</v>
      </c>
      <c r="FO26" s="24">
        <v>29.5</v>
      </c>
      <c r="FP26" s="16"/>
      <c r="FQ26" s="59"/>
      <c r="FR26" s="133"/>
      <c r="FS26" s="20"/>
      <c r="FT26" s="30"/>
      <c r="FU26" s="58"/>
      <c r="FV26" s="30"/>
      <c r="FW26" s="79"/>
      <c r="FX26" s="24"/>
      <c r="FY26" s="16"/>
      <c r="FZ26" s="59"/>
      <c r="GA26" s="133"/>
      <c r="GB26" s="20">
        <v>19</v>
      </c>
      <c r="GC26" s="19">
        <v>932.43</v>
      </c>
      <c r="GD26" s="17">
        <v>42024</v>
      </c>
      <c r="GE26" s="30">
        <v>932.43</v>
      </c>
      <c r="GF26" s="433" t="s">
        <v>543</v>
      </c>
      <c r="GG26" s="24">
        <v>30</v>
      </c>
      <c r="GH26" s="16"/>
      <c r="GI26" s="142"/>
      <c r="GJ26" s="133"/>
      <c r="GK26" s="20">
        <v>19</v>
      </c>
      <c r="GL26" s="19">
        <v>927.1</v>
      </c>
      <c r="GM26" s="396">
        <v>42025</v>
      </c>
      <c r="GN26" s="247">
        <v>927.1</v>
      </c>
      <c r="GO26" s="397" t="s">
        <v>547</v>
      </c>
      <c r="GP26" s="398">
        <v>30</v>
      </c>
      <c r="GQ26" s="16"/>
      <c r="GR26" s="59"/>
      <c r="GS26" s="133"/>
      <c r="GT26" s="20">
        <v>19</v>
      </c>
      <c r="GU26" s="19">
        <v>840.36</v>
      </c>
      <c r="GV26" s="17">
        <v>42024</v>
      </c>
      <c r="GW26" s="19">
        <v>840.36</v>
      </c>
      <c r="GX26" s="72" t="s">
        <v>539</v>
      </c>
      <c r="GY26" s="24">
        <v>30</v>
      </c>
      <c r="GZ26" s="16"/>
      <c r="HA26" s="142"/>
      <c r="HB26" s="133"/>
      <c r="HC26" s="20">
        <v>19</v>
      </c>
      <c r="HD26" s="19">
        <v>813.61</v>
      </c>
      <c r="HE26" s="17">
        <v>42025</v>
      </c>
      <c r="HF26" s="19">
        <v>813.61</v>
      </c>
      <c r="HG26" s="72" t="s">
        <v>552</v>
      </c>
      <c r="HH26" s="24">
        <v>31</v>
      </c>
      <c r="HI26" s="16"/>
      <c r="HJ26" s="59"/>
      <c r="HK26" s="133"/>
      <c r="HL26" s="20">
        <v>19</v>
      </c>
      <c r="HM26" s="19">
        <v>870.9</v>
      </c>
      <c r="HN26" s="17">
        <v>42026</v>
      </c>
      <c r="HO26" s="19">
        <v>870.9</v>
      </c>
      <c r="HP26" s="72" t="s">
        <v>560</v>
      </c>
      <c r="HQ26" s="24">
        <v>31</v>
      </c>
      <c r="HR26" s="16"/>
      <c r="HS26" s="142"/>
      <c r="HT26" s="133"/>
      <c r="HU26" s="20">
        <v>19</v>
      </c>
      <c r="HV26" s="19">
        <v>877.1</v>
      </c>
      <c r="HW26" s="17">
        <v>42027</v>
      </c>
      <c r="HX26" s="19">
        <v>877.1</v>
      </c>
      <c r="HY26" s="72" t="s">
        <v>563</v>
      </c>
      <c r="HZ26" s="24">
        <v>31</v>
      </c>
      <c r="IA26" s="16"/>
      <c r="IB26" s="59"/>
      <c r="IC26" s="133"/>
      <c r="ID26" s="20">
        <v>19</v>
      </c>
      <c r="IE26" s="19">
        <v>944.4</v>
      </c>
      <c r="IF26" s="593">
        <v>42028</v>
      </c>
      <c r="IG26" s="594">
        <v>944.4</v>
      </c>
      <c r="IH26" s="595" t="s">
        <v>567</v>
      </c>
      <c r="II26" s="106">
        <v>31</v>
      </c>
      <c r="IJ26" s="16"/>
      <c r="IK26" s="59"/>
      <c r="IL26" s="133"/>
      <c r="IM26" s="20">
        <v>19</v>
      </c>
      <c r="IN26" s="19">
        <v>930.8</v>
      </c>
      <c r="IO26" s="110">
        <v>42028</v>
      </c>
      <c r="IP26" s="19">
        <v>930.8</v>
      </c>
      <c r="IQ26" s="136" t="s">
        <v>570</v>
      </c>
      <c r="IR26" s="108">
        <v>31</v>
      </c>
      <c r="IS26" s="16"/>
      <c r="IT26" s="59"/>
      <c r="IU26" s="133"/>
      <c r="IV26" s="20">
        <v>19</v>
      </c>
      <c r="IW26" s="19">
        <v>773.24</v>
      </c>
      <c r="IX26" s="17">
        <v>42031</v>
      </c>
      <c r="IY26" s="19">
        <v>773.24</v>
      </c>
      <c r="IZ26" s="72" t="s">
        <v>578</v>
      </c>
      <c r="JA26" s="24">
        <v>31</v>
      </c>
      <c r="JB26" s="16"/>
      <c r="JC26" s="59"/>
      <c r="JD26" s="133"/>
      <c r="JE26" s="20">
        <v>19</v>
      </c>
      <c r="JF26" s="19">
        <v>805.44</v>
      </c>
      <c r="JG26" s="17">
        <v>42032</v>
      </c>
      <c r="JH26" s="19">
        <v>805.44</v>
      </c>
      <c r="JI26" s="72" t="s">
        <v>581</v>
      </c>
      <c r="JJ26" s="24">
        <v>31</v>
      </c>
      <c r="JK26" s="16"/>
      <c r="JL26" s="59"/>
      <c r="JM26" s="133"/>
      <c r="JN26" s="20">
        <v>19</v>
      </c>
      <c r="JO26" s="19">
        <v>864.85</v>
      </c>
      <c r="JP26" s="17">
        <v>42034</v>
      </c>
      <c r="JQ26" s="19">
        <v>864.85</v>
      </c>
      <c r="JR26" s="72" t="s">
        <v>599</v>
      </c>
      <c r="JS26" s="24">
        <v>31</v>
      </c>
      <c r="JT26" s="16"/>
      <c r="JU26" s="59"/>
      <c r="JV26" s="146"/>
      <c r="JW26" s="20">
        <v>19</v>
      </c>
      <c r="JX26" s="219">
        <v>923.5</v>
      </c>
      <c r="JY26" s="110">
        <v>42033</v>
      </c>
      <c r="JZ26" s="219">
        <v>923.5</v>
      </c>
      <c r="KA26" s="136" t="s">
        <v>590</v>
      </c>
      <c r="KB26" s="108">
        <v>31</v>
      </c>
      <c r="KC26" s="16"/>
      <c r="KD26" s="59"/>
      <c r="KE26" s="133"/>
      <c r="KF26" s="20">
        <v>19</v>
      </c>
      <c r="KG26" s="219">
        <v>941.2</v>
      </c>
      <c r="KH26" s="17">
        <v>42035</v>
      </c>
      <c r="KI26" s="219">
        <v>941.2</v>
      </c>
      <c r="KJ26" s="72" t="s">
        <v>601</v>
      </c>
      <c r="KK26" s="24">
        <v>31</v>
      </c>
      <c r="KL26" s="16"/>
      <c r="KM26" s="59"/>
      <c r="KN26" s="133"/>
      <c r="KO26" s="20">
        <v>19</v>
      </c>
      <c r="KP26" s="19">
        <v>872.7</v>
      </c>
      <c r="KQ26" s="17"/>
      <c r="KR26" s="19"/>
      <c r="KS26" s="72"/>
      <c r="KT26" s="24"/>
      <c r="KU26" s="16"/>
      <c r="KV26" s="59"/>
      <c r="KW26" s="133"/>
      <c r="KX26" s="20">
        <v>19</v>
      </c>
      <c r="KY26" s="19">
        <v>939.8</v>
      </c>
      <c r="KZ26" s="17">
        <v>42035</v>
      </c>
      <c r="LA26" s="19">
        <v>939.8</v>
      </c>
      <c r="LB26" s="72" t="s">
        <v>610</v>
      </c>
      <c r="LC26" s="24">
        <v>30</v>
      </c>
      <c r="LD26" s="16"/>
      <c r="LE26" s="59"/>
      <c r="LF26" s="133"/>
      <c r="LG26" s="20">
        <v>19</v>
      </c>
      <c r="LH26" s="19">
        <v>892.06</v>
      </c>
      <c r="LI26" s="17"/>
      <c r="LJ26" s="19"/>
      <c r="LK26" s="72"/>
      <c r="LL26" s="24"/>
      <c r="LM26" s="16"/>
      <c r="LN26" s="59"/>
      <c r="LO26" s="133"/>
      <c r="LP26" s="20"/>
      <c r="LQ26" s="19"/>
      <c r="LR26" s="17"/>
      <c r="LS26" s="19"/>
      <c r="LT26" s="72"/>
      <c r="LU26" s="24"/>
      <c r="LV26" s="16"/>
      <c r="LW26" s="59"/>
      <c r="LX26" s="133"/>
      <c r="LY26" s="20"/>
      <c r="LZ26" s="19"/>
      <c r="MA26" s="17"/>
      <c r="MB26" s="19"/>
      <c r="MC26" s="72"/>
      <c r="MD26" s="24"/>
      <c r="ME26" s="16"/>
      <c r="MF26" s="59"/>
      <c r="MG26" s="133"/>
      <c r="MH26" s="20"/>
      <c r="MI26" s="19"/>
      <c r="MJ26" s="17"/>
      <c r="MK26" s="19"/>
      <c r="ML26" s="72"/>
      <c r="MM26" s="24"/>
      <c r="MN26" s="16"/>
      <c r="MO26" s="59"/>
      <c r="MP26" s="133"/>
      <c r="MQ26" s="20"/>
      <c r="MR26" s="19"/>
      <c r="MS26" s="17"/>
      <c r="MT26" s="19"/>
      <c r="MU26" s="72"/>
      <c r="MV26" s="24"/>
      <c r="MX26" s="7"/>
      <c r="MY26" s="2"/>
      <c r="MZ26" s="20"/>
      <c r="NA26" s="19"/>
      <c r="NB26" s="17"/>
      <c r="NC26" s="19"/>
      <c r="ND26" s="366"/>
      <c r="NE26" s="24"/>
      <c r="NG26" s="7"/>
      <c r="NH26" s="2"/>
      <c r="NI26" s="20"/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538"/>
      <c r="RP26" s="543"/>
      <c r="RQ26" s="540"/>
      <c r="RR26" s="541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4" t="str">
        <f t="shared" si="23"/>
        <v>PED. 5000217</v>
      </c>
      <c r="E27" s="169">
        <f t="shared" si="23"/>
        <v>42026</v>
      </c>
      <c r="F27" s="77">
        <f t="shared" si="23"/>
        <v>19126.57</v>
      </c>
      <c r="G27" s="15">
        <f t="shared" si="23"/>
        <v>21</v>
      </c>
      <c r="H27" s="65">
        <f t="shared" si="23"/>
        <v>19126.400000000001</v>
      </c>
      <c r="I27" s="18">
        <f t="shared" si="23"/>
        <v>0.16999999999825377</v>
      </c>
      <c r="K27" s="7"/>
      <c r="L27" s="2"/>
      <c r="M27" s="20">
        <v>20</v>
      </c>
      <c r="N27" s="19">
        <v>942</v>
      </c>
      <c r="O27" s="538">
        <v>42007</v>
      </c>
      <c r="P27" s="543">
        <v>942</v>
      </c>
      <c r="Q27" s="540" t="s">
        <v>438</v>
      </c>
      <c r="R27" s="541">
        <v>31</v>
      </c>
      <c r="S27" s="16"/>
      <c r="T27" s="59"/>
      <c r="U27" s="133"/>
      <c r="V27" s="20">
        <v>20</v>
      </c>
      <c r="W27" s="219">
        <v>841.72</v>
      </c>
      <c r="X27" s="538">
        <v>42007</v>
      </c>
      <c r="Y27" s="542">
        <v>841.72</v>
      </c>
      <c r="Z27" s="540" t="s">
        <v>443</v>
      </c>
      <c r="AA27" s="541">
        <v>31</v>
      </c>
      <c r="AB27" s="16"/>
      <c r="AC27" s="59"/>
      <c r="AD27" s="133"/>
      <c r="AE27" s="20">
        <v>20</v>
      </c>
      <c r="AF27" s="19">
        <v>887.53</v>
      </c>
      <c r="AG27" s="17">
        <v>42009</v>
      </c>
      <c r="AH27" s="19">
        <v>887.53</v>
      </c>
      <c r="AI27" s="72" t="s">
        <v>446</v>
      </c>
      <c r="AJ27" s="24">
        <v>31</v>
      </c>
      <c r="AK27" s="16"/>
      <c r="AL27" s="59"/>
      <c r="AM27" s="133"/>
      <c r="AN27" s="20">
        <v>20</v>
      </c>
      <c r="AO27" s="19">
        <v>927.5</v>
      </c>
      <c r="AP27" s="17">
        <v>42007</v>
      </c>
      <c r="AQ27" s="19">
        <v>927.5</v>
      </c>
      <c r="AR27" s="72" t="s">
        <v>445</v>
      </c>
      <c r="AS27" s="24">
        <v>31</v>
      </c>
      <c r="AT27" s="16"/>
      <c r="AU27" s="59"/>
      <c r="AV27" s="184"/>
      <c r="AW27" s="20">
        <v>20</v>
      </c>
      <c r="AX27" s="19">
        <v>886.17</v>
      </c>
      <c r="AY27" s="110">
        <v>42010</v>
      </c>
      <c r="AZ27" s="19">
        <v>886.17</v>
      </c>
      <c r="BA27" s="136" t="s">
        <v>456</v>
      </c>
      <c r="BB27" s="108">
        <v>29</v>
      </c>
      <c r="BC27" s="16"/>
      <c r="BD27" s="59"/>
      <c r="BE27" s="133"/>
      <c r="BF27" s="20">
        <v>20</v>
      </c>
      <c r="BG27" s="19">
        <v>875.28</v>
      </c>
      <c r="BH27" s="17">
        <v>42010</v>
      </c>
      <c r="BI27" s="19">
        <v>875.28</v>
      </c>
      <c r="BJ27" s="72" t="s">
        <v>460</v>
      </c>
      <c r="BK27" s="167">
        <v>29</v>
      </c>
      <c r="BL27" s="16"/>
      <c r="BM27" s="59"/>
      <c r="BN27" s="237"/>
      <c r="BO27" s="20">
        <v>20</v>
      </c>
      <c r="BP27" s="19">
        <v>817.23</v>
      </c>
      <c r="BQ27" s="17">
        <v>42010</v>
      </c>
      <c r="BR27" s="19">
        <v>817.23</v>
      </c>
      <c r="BS27" s="72" t="s">
        <v>459</v>
      </c>
      <c r="BT27" s="24">
        <v>29</v>
      </c>
      <c r="BU27" s="16"/>
      <c r="BV27" s="59"/>
      <c r="BW27" s="192"/>
      <c r="BX27" s="20">
        <v>20</v>
      </c>
      <c r="BY27" s="19">
        <v>882.54</v>
      </c>
      <c r="BZ27" s="17">
        <v>42012</v>
      </c>
      <c r="CA27" s="19">
        <v>882.54</v>
      </c>
      <c r="CB27" s="72" t="s">
        <v>465</v>
      </c>
      <c r="CC27" s="24">
        <v>29</v>
      </c>
      <c r="CD27" s="16"/>
      <c r="CE27" s="59"/>
      <c r="CF27" s="192"/>
      <c r="CG27" s="20">
        <v>20</v>
      </c>
      <c r="CH27" s="19">
        <v>929</v>
      </c>
      <c r="CI27" s="17">
        <v>42012</v>
      </c>
      <c r="CJ27" s="19">
        <v>929</v>
      </c>
      <c r="CK27" s="43" t="s">
        <v>471</v>
      </c>
      <c r="CL27" s="24">
        <v>28</v>
      </c>
      <c r="CM27" s="16"/>
      <c r="CN27" s="59"/>
      <c r="CO27" s="133"/>
      <c r="CP27" s="20">
        <v>20</v>
      </c>
      <c r="CQ27" s="19">
        <v>900.8</v>
      </c>
      <c r="CR27" s="17">
        <v>42014</v>
      </c>
      <c r="CS27" s="19">
        <v>900.8</v>
      </c>
      <c r="CT27" s="383" t="s">
        <v>490</v>
      </c>
      <c r="CU27" s="24">
        <v>28</v>
      </c>
      <c r="CV27" s="16"/>
      <c r="CW27" s="59"/>
      <c r="CX27" s="133"/>
      <c r="CY27" s="20">
        <v>20</v>
      </c>
      <c r="CZ27" s="219">
        <v>863.95</v>
      </c>
      <c r="DA27" s="17">
        <v>42014</v>
      </c>
      <c r="DB27" s="219">
        <v>863.95</v>
      </c>
      <c r="DC27" s="43" t="s">
        <v>482</v>
      </c>
      <c r="DD27" s="24">
        <v>28</v>
      </c>
      <c r="DE27" s="16"/>
      <c r="DF27" s="59"/>
      <c r="DG27" s="133"/>
      <c r="DH27" s="20">
        <v>20</v>
      </c>
      <c r="DI27" s="19">
        <v>944.4</v>
      </c>
      <c r="DJ27" s="17">
        <v>42017</v>
      </c>
      <c r="DK27" s="19">
        <v>944.4</v>
      </c>
      <c r="DL27" s="43" t="s">
        <v>498</v>
      </c>
      <c r="DM27" s="24">
        <v>28</v>
      </c>
      <c r="DN27" s="16"/>
      <c r="DO27" s="59"/>
      <c r="DP27" s="133"/>
      <c r="DQ27" s="20">
        <v>20</v>
      </c>
      <c r="DR27" s="30">
        <v>704.31</v>
      </c>
      <c r="DS27" s="58">
        <v>42017</v>
      </c>
      <c r="DT27" s="30">
        <v>704.31</v>
      </c>
      <c r="DU27" s="79" t="s">
        <v>503</v>
      </c>
      <c r="DV27" s="24">
        <v>28</v>
      </c>
      <c r="DW27" s="16"/>
      <c r="DX27" s="59"/>
      <c r="DY27" s="133"/>
      <c r="DZ27" s="20">
        <v>20</v>
      </c>
      <c r="EA27" s="30">
        <v>804.99</v>
      </c>
      <c r="EB27" s="58">
        <v>42017</v>
      </c>
      <c r="EC27" s="30">
        <v>804.99</v>
      </c>
      <c r="ED27" s="79" t="s">
        <v>492</v>
      </c>
      <c r="EE27" s="24">
        <v>28</v>
      </c>
      <c r="EF27" s="16"/>
      <c r="EG27" s="59"/>
      <c r="EH27" s="133"/>
      <c r="EI27" s="20">
        <v>20</v>
      </c>
      <c r="EJ27" s="19">
        <v>871.2</v>
      </c>
      <c r="EK27" s="17">
        <v>42019</v>
      </c>
      <c r="EL27" s="18">
        <v>871.2</v>
      </c>
      <c r="EM27" s="43" t="s">
        <v>509</v>
      </c>
      <c r="EN27" s="24">
        <v>28.5</v>
      </c>
      <c r="EO27" s="16"/>
      <c r="EP27" s="59"/>
      <c r="EQ27" s="133"/>
      <c r="ER27" s="20"/>
      <c r="ES27" s="19"/>
      <c r="ET27" s="17"/>
      <c r="EU27" s="19"/>
      <c r="EV27" s="79"/>
      <c r="EW27" s="24"/>
      <c r="EX27" s="16"/>
      <c r="EY27" s="59"/>
      <c r="EZ27" s="133"/>
      <c r="FA27" s="20">
        <v>20</v>
      </c>
      <c r="FB27" s="19">
        <v>950.3</v>
      </c>
      <c r="FC27" s="17">
        <v>42021</v>
      </c>
      <c r="FD27" s="19">
        <v>950.3</v>
      </c>
      <c r="FE27" s="43" t="s">
        <v>527</v>
      </c>
      <c r="FF27" s="24">
        <v>29.5</v>
      </c>
      <c r="FG27" s="16"/>
      <c r="FH27" s="59"/>
      <c r="FI27" s="133"/>
      <c r="FJ27" s="20">
        <v>20</v>
      </c>
      <c r="FK27" s="30">
        <v>867.57</v>
      </c>
      <c r="FL27" s="58">
        <v>42021</v>
      </c>
      <c r="FM27" s="30">
        <v>867.57</v>
      </c>
      <c r="FN27" s="79" t="s">
        <v>522</v>
      </c>
      <c r="FO27" s="24">
        <v>29.5</v>
      </c>
      <c r="FP27" s="16"/>
      <c r="FQ27" s="59"/>
      <c r="FR27" s="133"/>
      <c r="FS27" s="20"/>
      <c r="FT27" s="30"/>
      <c r="FU27" s="58"/>
      <c r="FV27" s="30"/>
      <c r="FW27" s="79"/>
      <c r="FX27" s="24"/>
      <c r="FY27" s="16"/>
      <c r="FZ27" s="59"/>
      <c r="GA27" s="133"/>
      <c r="GB27" s="20">
        <v>20</v>
      </c>
      <c r="GC27" s="19">
        <v>862.59</v>
      </c>
      <c r="GD27" s="17">
        <v>42024</v>
      </c>
      <c r="GE27" s="19">
        <v>862.59</v>
      </c>
      <c r="GF27" s="43" t="s">
        <v>543</v>
      </c>
      <c r="GG27" s="24">
        <v>30</v>
      </c>
      <c r="GH27" s="16"/>
      <c r="GI27" s="142"/>
      <c r="GJ27" s="133"/>
      <c r="GK27" s="20">
        <v>20</v>
      </c>
      <c r="GL27" s="19">
        <v>937.6</v>
      </c>
      <c r="GM27" s="396">
        <v>42025</v>
      </c>
      <c r="GN27" s="247">
        <v>937.6</v>
      </c>
      <c r="GO27" s="397" t="s">
        <v>547</v>
      </c>
      <c r="GP27" s="398">
        <v>30</v>
      </c>
      <c r="GQ27" s="16"/>
      <c r="GR27" s="59"/>
      <c r="GS27" s="133"/>
      <c r="GT27" s="20">
        <v>20</v>
      </c>
      <c r="GU27" s="19">
        <v>912.47</v>
      </c>
      <c r="GV27" s="17">
        <v>42024</v>
      </c>
      <c r="GW27" s="19">
        <v>912.47</v>
      </c>
      <c r="GX27" s="72" t="s">
        <v>539</v>
      </c>
      <c r="GY27" s="24">
        <v>30</v>
      </c>
      <c r="GZ27" s="16"/>
      <c r="HA27" s="142"/>
      <c r="HB27" s="133"/>
      <c r="HC27" s="20">
        <v>20</v>
      </c>
      <c r="HD27" s="19">
        <v>822.22</v>
      </c>
      <c r="HE27" s="17">
        <v>42025</v>
      </c>
      <c r="HF27" s="19">
        <v>822.22</v>
      </c>
      <c r="HG27" s="72" t="s">
        <v>552</v>
      </c>
      <c r="HH27" s="24">
        <v>31</v>
      </c>
      <c r="HI27" s="16"/>
      <c r="HJ27" s="59"/>
      <c r="HK27" s="133"/>
      <c r="HL27" s="20">
        <v>20</v>
      </c>
      <c r="HM27" s="19">
        <v>901.1</v>
      </c>
      <c r="HN27" s="17">
        <v>42026</v>
      </c>
      <c r="HO27" s="19">
        <v>901.1</v>
      </c>
      <c r="HP27" s="72" t="s">
        <v>560</v>
      </c>
      <c r="HQ27" s="24">
        <v>31</v>
      </c>
      <c r="HR27" s="16"/>
      <c r="HS27" s="142"/>
      <c r="HT27" s="133"/>
      <c r="HU27" s="20">
        <v>20</v>
      </c>
      <c r="HV27" s="19">
        <v>815.87</v>
      </c>
      <c r="HW27" s="17">
        <v>42027</v>
      </c>
      <c r="HX27" s="19">
        <v>815.87</v>
      </c>
      <c r="HY27" s="72" t="s">
        <v>563</v>
      </c>
      <c r="HZ27" s="24">
        <v>31</v>
      </c>
      <c r="IA27" s="16"/>
      <c r="IB27" s="59"/>
      <c r="IC27" s="133"/>
      <c r="ID27" s="20">
        <v>20</v>
      </c>
      <c r="IE27" s="19">
        <v>957.1</v>
      </c>
      <c r="IF27" s="593">
        <v>42028</v>
      </c>
      <c r="IG27" s="594">
        <v>957.1</v>
      </c>
      <c r="IH27" s="595" t="s">
        <v>567</v>
      </c>
      <c r="II27" s="106">
        <v>31</v>
      </c>
      <c r="IJ27" s="16"/>
      <c r="IK27" s="59"/>
      <c r="IL27" s="133"/>
      <c r="IM27" s="20">
        <v>20</v>
      </c>
      <c r="IN27" s="19">
        <v>843.7</v>
      </c>
      <c r="IO27" s="110">
        <v>42028</v>
      </c>
      <c r="IP27" s="19">
        <v>843.7</v>
      </c>
      <c r="IQ27" s="136" t="s">
        <v>570</v>
      </c>
      <c r="IR27" s="108">
        <v>31</v>
      </c>
      <c r="IS27" s="16"/>
      <c r="IT27" s="59"/>
      <c r="IU27" s="133"/>
      <c r="IV27" s="20">
        <v>20</v>
      </c>
      <c r="IW27" s="19">
        <v>846.71</v>
      </c>
      <c r="IX27" s="17">
        <v>42031</v>
      </c>
      <c r="IY27" s="19">
        <v>846.71</v>
      </c>
      <c r="IZ27" s="72" t="s">
        <v>578</v>
      </c>
      <c r="JA27" s="24">
        <v>31</v>
      </c>
      <c r="JB27" s="16"/>
      <c r="JC27" s="59"/>
      <c r="JD27" s="133"/>
      <c r="JE27" s="20">
        <v>20</v>
      </c>
      <c r="JF27" s="19">
        <v>809.07</v>
      </c>
      <c r="JG27" s="17">
        <v>42031</v>
      </c>
      <c r="JH27" s="19">
        <v>809.07</v>
      </c>
      <c r="JI27" s="72" t="s">
        <v>579</v>
      </c>
      <c r="JJ27" s="24">
        <v>31</v>
      </c>
      <c r="JK27" s="16"/>
      <c r="JL27" s="59"/>
      <c r="JM27" s="133"/>
      <c r="JN27" s="20">
        <v>20</v>
      </c>
      <c r="JO27" s="19">
        <v>786.85</v>
      </c>
      <c r="JP27" s="17">
        <v>42035</v>
      </c>
      <c r="JQ27" s="19">
        <v>786.85</v>
      </c>
      <c r="JR27" s="72" t="s">
        <v>604</v>
      </c>
      <c r="JS27" s="24">
        <v>31</v>
      </c>
      <c r="JT27" s="16"/>
      <c r="JU27" s="59"/>
      <c r="JV27" s="146"/>
      <c r="JW27" s="20">
        <v>20</v>
      </c>
      <c r="JX27" s="219">
        <v>928</v>
      </c>
      <c r="JY27" s="110">
        <v>42033</v>
      </c>
      <c r="JZ27" s="219">
        <v>928</v>
      </c>
      <c r="KA27" s="136" t="s">
        <v>590</v>
      </c>
      <c r="KB27" s="108">
        <v>31</v>
      </c>
      <c r="KC27" s="16"/>
      <c r="KD27" s="59"/>
      <c r="KE27" s="133"/>
      <c r="KF27" s="20">
        <v>20</v>
      </c>
      <c r="KG27" s="219">
        <v>945.7</v>
      </c>
      <c r="KH27" s="17">
        <v>42035</v>
      </c>
      <c r="KI27" s="219">
        <v>945.7</v>
      </c>
      <c r="KJ27" s="72" t="s">
        <v>601</v>
      </c>
      <c r="KK27" s="24">
        <v>31</v>
      </c>
      <c r="KL27" s="16"/>
      <c r="KM27" s="59"/>
      <c r="KN27" s="133"/>
      <c r="KO27" s="20">
        <v>20</v>
      </c>
      <c r="KP27" s="19">
        <v>944.8</v>
      </c>
      <c r="KQ27" s="17"/>
      <c r="KR27" s="19"/>
      <c r="KS27" s="72"/>
      <c r="KT27" s="24"/>
      <c r="KU27" s="16"/>
      <c r="KV27" s="59"/>
      <c r="KW27" s="133"/>
      <c r="KX27" s="20">
        <v>20</v>
      </c>
      <c r="KY27" s="19">
        <v>878.2</v>
      </c>
      <c r="KZ27" s="17">
        <v>42035</v>
      </c>
      <c r="LA27" s="19">
        <v>878.2</v>
      </c>
      <c r="LB27" s="72" t="s">
        <v>610</v>
      </c>
      <c r="LC27" s="24">
        <v>30</v>
      </c>
      <c r="LD27" s="16"/>
      <c r="LE27" s="59"/>
      <c r="LF27" s="133"/>
      <c r="LG27" s="20">
        <v>20</v>
      </c>
      <c r="LH27" s="19">
        <v>833.11</v>
      </c>
      <c r="LI27" s="17"/>
      <c r="LJ27" s="19"/>
      <c r="LK27" s="72"/>
      <c r="LL27" s="24"/>
      <c r="LM27" s="16"/>
      <c r="LN27" s="59"/>
      <c r="LO27" s="133"/>
      <c r="LP27" s="20"/>
      <c r="LQ27" s="19"/>
      <c r="LR27" s="17"/>
      <c r="LS27" s="19"/>
      <c r="LT27" s="72"/>
      <c r="LU27" s="24"/>
      <c r="LV27" s="16"/>
      <c r="LW27" s="59"/>
      <c r="LX27" s="133"/>
      <c r="LY27" s="20"/>
      <c r="LZ27" s="19"/>
      <c r="MA27" s="17"/>
      <c r="MB27" s="19"/>
      <c r="MC27" s="72"/>
      <c r="MD27" s="24"/>
      <c r="ME27" s="16"/>
      <c r="MF27" s="59"/>
      <c r="MG27" s="133"/>
      <c r="MH27" s="20"/>
      <c r="MI27" s="19"/>
      <c r="MJ27" s="17"/>
      <c r="MK27" s="19"/>
      <c r="ML27" s="72"/>
      <c r="MM27" s="24"/>
      <c r="MN27" s="16"/>
      <c r="MO27" s="59"/>
      <c r="MP27" s="133"/>
      <c r="MQ27" s="20"/>
      <c r="MR27" s="19"/>
      <c r="MS27" s="17"/>
      <c r="MT27" s="19"/>
      <c r="MU27" s="72"/>
      <c r="MV27" s="24"/>
      <c r="MX27" s="7"/>
      <c r="MY27" s="2"/>
      <c r="MZ27" s="20"/>
      <c r="NA27" s="19"/>
      <c r="NB27" s="17"/>
      <c r="NC27" s="19"/>
      <c r="ND27" s="366"/>
      <c r="NE27" s="24"/>
      <c r="NG27" s="7"/>
      <c r="NH27" s="2"/>
      <c r="NI27" s="20"/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538"/>
      <c r="RP27" s="543"/>
      <c r="RQ27" s="540"/>
      <c r="RR27" s="541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FARMLAND</v>
      </c>
      <c r="D28" s="74" t="str">
        <f t="shared" si="24"/>
        <v>PED. 5000228</v>
      </c>
      <c r="E28" s="169">
        <f t="shared" si="24"/>
        <v>42027</v>
      </c>
      <c r="F28" s="77">
        <f t="shared" si="24"/>
        <v>18735.66</v>
      </c>
      <c r="G28" s="15">
        <f t="shared" si="24"/>
        <v>22</v>
      </c>
      <c r="H28" s="65">
        <f t="shared" si="24"/>
        <v>18796.39</v>
      </c>
      <c r="I28" s="18">
        <f t="shared" si="24"/>
        <v>-60.729999999999563</v>
      </c>
      <c r="K28" s="7"/>
      <c r="L28" s="2"/>
      <c r="M28" s="20"/>
      <c r="N28" s="19"/>
      <c r="O28" s="17"/>
      <c r="P28" s="19"/>
      <c r="Q28" s="72"/>
      <c r="R28" s="24"/>
      <c r="S28" s="16"/>
      <c r="T28" s="59"/>
      <c r="U28" s="133"/>
      <c r="V28" s="20">
        <v>21</v>
      </c>
      <c r="W28" s="219">
        <v>838.55</v>
      </c>
      <c r="X28" s="538">
        <v>42007</v>
      </c>
      <c r="Y28" s="590">
        <v>838.55</v>
      </c>
      <c r="Z28" s="540" t="s">
        <v>443</v>
      </c>
      <c r="AA28" s="541">
        <v>31</v>
      </c>
      <c r="AB28" s="16"/>
      <c r="AC28" s="59"/>
      <c r="AD28" s="133"/>
      <c r="AE28" s="20">
        <v>21</v>
      </c>
      <c r="AF28" s="19">
        <v>890.7</v>
      </c>
      <c r="AG28" s="538">
        <v>42009</v>
      </c>
      <c r="AH28" s="543">
        <v>890.7</v>
      </c>
      <c r="AI28" s="540" t="s">
        <v>446</v>
      </c>
      <c r="AJ28" s="541">
        <v>31</v>
      </c>
      <c r="AK28" s="16"/>
      <c r="AL28" s="59"/>
      <c r="AM28" s="133"/>
      <c r="AN28" s="20">
        <v>21</v>
      </c>
      <c r="AO28" s="19">
        <v>924.3</v>
      </c>
      <c r="AP28" s="17">
        <v>42007</v>
      </c>
      <c r="AQ28" s="19">
        <v>924.3</v>
      </c>
      <c r="AR28" s="72" t="s">
        <v>445</v>
      </c>
      <c r="AS28" s="24">
        <v>31</v>
      </c>
      <c r="AT28" s="16"/>
      <c r="AU28" s="59"/>
      <c r="AV28" s="184"/>
      <c r="AW28" s="20">
        <v>21</v>
      </c>
      <c r="AX28" s="19">
        <v>918.82</v>
      </c>
      <c r="AY28" s="110">
        <v>42010</v>
      </c>
      <c r="AZ28" s="19">
        <v>918.82</v>
      </c>
      <c r="BA28" s="136" t="s">
        <v>456</v>
      </c>
      <c r="BB28" s="108">
        <v>29</v>
      </c>
      <c r="BC28" s="16"/>
      <c r="BD28" s="59"/>
      <c r="BE28" s="133"/>
      <c r="BF28" s="20">
        <v>21</v>
      </c>
      <c r="BG28" s="19">
        <v>822.22</v>
      </c>
      <c r="BH28" s="17">
        <v>42010</v>
      </c>
      <c r="BI28" s="19">
        <v>822.22</v>
      </c>
      <c r="BJ28" s="72" t="s">
        <v>460</v>
      </c>
      <c r="BK28" s="167">
        <v>29</v>
      </c>
      <c r="BL28" s="16"/>
      <c r="BM28" s="59"/>
      <c r="BN28" s="192"/>
      <c r="BO28" s="20">
        <v>21</v>
      </c>
      <c r="BP28" s="19">
        <v>888.44</v>
      </c>
      <c r="BQ28" s="17">
        <v>42011</v>
      </c>
      <c r="BR28" s="19">
        <v>888.44</v>
      </c>
      <c r="BS28" s="72" t="s">
        <v>461</v>
      </c>
      <c r="BT28" s="24">
        <v>29</v>
      </c>
      <c r="BU28" s="16"/>
      <c r="BV28" s="59"/>
      <c r="BW28" s="192"/>
      <c r="BX28" s="20">
        <v>21</v>
      </c>
      <c r="BY28" s="19">
        <v>803.63</v>
      </c>
      <c r="BZ28" s="17">
        <v>42013</v>
      </c>
      <c r="CA28" s="19">
        <v>803.63</v>
      </c>
      <c r="CB28" s="72" t="s">
        <v>474</v>
      </c>
      <c r="CC28" s="24">
        <v>28</v>
      </c>
      <c r="CD28" s="16"/>
      <c r="CE28" s="59"/>
      <c r="CF28" s="192"/>
      <c r="CG28" s="20">
        <v>21</v>
      </c>
      <c r="CH28" s="19">
        <v>910.8</v>
      </c>
      <c r="CI28" s="17">
        <v>42012</v>
      </c>
      <c r="CJ28" s="19">
        <v>910.8</v>
      </c>
      <c r="CK28" s="43" t="s">
        <v>471</v>
      </c>
      <c r="CL28" s="24">
        <v>28</v>
      </c>
      <c r="CM28" s="16"/>
      <c r="CN28" s="59"/>
      <c r="CO28" s="225"/>
      <c r="CP28" s="20">
        <v>21</v>
      </c>
      <c r="CQ28" s="19">
        <v>939.4</v>
      </c>
      <c r="CR28" s="17">
        <v>42014</v>
      </c>
      <c r="CS28" s="19">
        <v>939.4</v>
      </c>
      <c r="CT28" s="383" t="s">
        <v>490</v>
      </c>
      <c r="CU28" s="24">
        <v>28</v>
      </c>
      <c r="CV28" s="16"/>
      <c r="CW28" s="59"/>
      <c r="CX28" s="133"/>
      <c r="CY28" s="20">
        <v>21</v>
      </c>
      <c r="CZ28" s="219">
        <v>790.48</v>
      </c>
      <c r="DA28" s="17">
        <v>42014</v>
      </c>
      <c r="DB28" s="219">
        <v>790.48</v>
      </c>
      <c r="DC28" s="43" t="s">
        <v>482</v>
      </c>
      <c r="DD28" s="24">
        <v>28</v>
      </c>
      <c r="DE28" s="16"/>
      <c r="DF28" s="59"/>
      <c r="DG28" s="133"/>
      <c r="DH28" s="20">
        <v>21</v>
      </c>
      <c r="DI28" s="19">
        <v>923.5</v>
      </c>
      <c r="DJ28" s="17">
        <v>42017</v>
      </c>
      <c r="DK28" s="19">
        <v>923.5</v>
      </c>
      <c r="DL28" s="43" t="s">
        <v>498</v>
      </c>
      <c r="DM28" s="24">
        <v>28</v>
      </c>
      <c r="DN28" s="16"/>
      <c r="DO28" s="59"/>
      <c r="DP28" s="133"/>
      <c r="DQ28" s="20">
        <v>21</v>
      </c>
      <c r="DR28" s="30">
        <v>890.25</v>
      </c>
      <c r="DS28" s="58">
        <v>42017</v>
      </c>
      <c r="DT28" s="30">
        <v>890.25</v>
      </c>
      <c r="DU28" s="79" t="s">
        <v>494</v>
      </c>
      <c r="DV28" s="24">
        <v>28</v>
      </c>
      <c r="DW28" s="16"/>
      <c r="DX28" s="59"/>
      <c r="DY28" s="133"/>
      <c r="DZ28" s="20">
        <v>21</v>
      </c>
      <c r="EA28" s="30">
        <v>823.58</v>
      </c>
      <c r="EB28" s="58">
        <v>42017</v>
      </c>
      <c r="EC28" s="30">
        <v>823.58</v>
      </c>
      <c r="ED28" s="79" t="s">
        <v>493</v>
      </c>
      <c r="EE28" s="24">
        <v>28</v>
      </c>
      <c r="EF28" s="16"/>
      <c r="EG28" s="59"/>
      <c r="EH28" s="133"/>
      <c r="EI28" s="20">
        <v>21</v>
      </c>
      <c r="EJ28" s="19">
        <v>909.75</v>
      </c>
      <c r="EK28" s="17">
        <v>42019</v>
      </c>
      <c r="EL28" s="18">
        <v>909.75</v>
      </c>
      <c r="EM28" s="43" t="s">
        <v>509</v>
      </c>
      <c r="EN28" s="24">
        <v>28.5</v>
      </c>
      <c r="EO28" s="16"/>
      <c r="EP28" s="59"/>
      <c r="EQ28" s="133"/>
      <c r="ER28" s="20"/>
      <c r="ES28" s="19"/>
      <c r="ET28" s="17"/>
      <c r="EU28" s="19"/>
      <c r="EV28" s="79"/>
      <c r="EW28" s="24"/>
      <c r="EX28" s="16"/>
      <c r="EY28" s="59"/>
      <c r="EZ28" s="133"/>
      <c r="FA28" s="20">
        <v>21</v>
      </c>
      <c r="FB28" s="19">
        <v>956.6</v>
      </c>
      <c r="FC28" s="17">
        <v>42021</v>
      </c>
      <c r="FD28" s="19">
        <v>956.6</v>
      </c>
      <c r="FE28" s="43" t="s">
        <v>527</v>
      </c>
      <c r="FF28" s="24">
        <v>29.5</v>
      </c>
      <c r="FG28" s="16"/>
      <c r="FH28" s="59"/>
      <c r="FI28" s="133"/>
      <c r="FJ28" s="20">
        <v>21</v>
      </c>
      <c r="FK28" s="30">
        <v>906.58</v>
      </c>
      <c r="FL28" s="58">
        <v>42021</v>
      </c>
      <c r="FM28" s="30">
        <v>906.58</v>
      </c>
      <c r="FN28" s="79" t="s">
        <v>522</v>
      </c>
      <c r="FO28" s="24">
        <v>29.5</v>
      </c>
      <c r="FP28" s="16"/>
      <c r="FQ28" s="59"/>
      <c r="FR28" s="133"/>
      <c r="FS28" s="20"/>
      <c r="FT28" s="30"/>
      <c r="FU28" s="58"/>
      <c r="FV28" s="30"/>
      <c r="FW28" s="79"/>
      <c r="FX28" s="24"/>
      <c r="FY28" s="16"/>
      <c r="FZ28" s="59"/>
      <c r="GA28" s="133"/>
      <c r="GB28" s="20">
        <v>21</v>
      </c>
      <c r="GC28" s="19">
        <v>767.8</v>
      </c>
      <c r="GD28" s="17">
        <v>42024</v>
      </c>
      <c r="GE28" s="18">
        <v>767.8</v>
      </c>
      <c r="GF28" s="43" t="s">
        <v>543</v>
      </c>
      <c r="GG28" s="24">
        <v>30</v>
      </c>
      <c r="GH28" s="16"/>
      <c r="GI28" s="142"/>
      <c r="GJ28" s="133"/>
      <c r="GK28" s="20">
        <v>21</v>
      </c>
      <c r="GL28" s="19">
        <v>932.1</v>
      </c>
      <c r="GM28" s="396">
        <v>42025</v>
      </c>
      <c r="GN28" s="247">
        <v>932.1</v>
      </c>
      <c r="GO28" s="397" t="s">
        <v>544</v>
      </c>
      <c r="GP28" s="398">
        <v>30</v>
      </c>
      <c r="GQ28" s="16"/>
      <c r="GR28" s="59"/>
      <c r="GS28" s="133"/>
      <c r="GT28" s="20">
        <v>21</v>
      </c>
      <c r="GU28" s="19">
        <v>918.82</v>
      </c>
      <c r="GV28" s="17">
        <v>42024</v>
      </c>
      <c r="GW28" s="19">
        <v>918.82</v>
      </c>
      <c r="GX28" s="72" t="s">
        <v>539</v>
      </c>
      <c r="GY28" s="24">
        <v>30</v>
      </c>
      <c r="GZ28" s="16"/>
      <c r="HA28" s="142"/>
      <c r="HB28" s="133"/>
      <c r="HC28" s="20">
        <v>21</v>
      </c>
      <c r="HD28" s="19">
        <v>870.29</v>
      </c>
      <c r="HE28" s="17">
        <v>42025</v>
      </c>
      <c r="HF28" s="19">
        <v>870.29</v>
      </c>
      <c r="HG28" s="72" t="s">
        <v>552</v>
      </c>
      <c r="HH28" s="24">
        <v>31</v>
      </c>
      <c r="HI28" s="16"/>
      <c r="HJ28" s="59"/>
      <c r="HK28" s="133"/>
      <c r="HL28" s="20">
        <v>21</v>
      </c>
      <c r="HM28" s="19">
        <v>919.9</v>
      </c>
      <c r="HN28" s="17">
        <v>42026</v>
      </c>
      <c r="HO28" s="19">
        <v>919.9</v>
      </c>
      <c r="HP28" s="72" t="s">
        <v>560</v>
      </c>
      <c r="HQ28" s="24">
        <v>31</v>
      </c>
      <c r="HR28" s="16"/>
      <c r="HS28" s="142"/>
      <c r="HT28" s="133"/>
      <c r="HU28" s="20">
        <v>21</v>
      </c>
      <c r="HV28" s="19">
        <v>829.02</v>
      </c>
      <c r="HW28" s="17">
        <v>42027</v>
      </c>
      <c r="HX28" s="19">
        <v>829.02</v>
      </c>
      <c r="HY28" s="72" t="s">
        <v>563</v>
      </c>
      <c r="HZ28" s="24">
        <v>31</v>
      </c>
      <c r="IA28" s="16"/>
      <c r="IB28" s="59"/>
      <c r="IC28" s="133"/>
      <c r="ID28" s="20">
        <v>21</v>
      </c>
      <c r="IE28" s="19">
        <v>913.1</v>
      </c>
      <c r="IF28" s="593">
        <v>42028</v>
      </c>
      <c r="IG28" s="594">
        <v>913.1</v>
      </c>
      <c r="IH28" s="595" t="s">
        <v>567</v>
      </c>
      <c r="II28" s="106">
        <v>31</v>
      </c>
      <c r="IJ28" s="16"/>
      <c r="IK28" s="59"/>
      <c r="IL28" s="133"/>
      <c r="IM28" s="20">
        <v>21</v>
      </c>
      <c r="IN28" s="19">
        <v>870</v>
      </c>
      <c r="IO28" s="110">
        <v>42028</v>
      </c>
      <c r="IP28" s="19">
        <v>870</v>
      </c>
      <c r="IQ28" s="136" t="s">
        <v>570</v>
      </c>
      <c r="IR28" s="108">
        <v>31</v>
      </c>
      <c r="IS28" s="16"/>
      <c r="IT28" s="59"/>
      <c r="IU28" s="133"/>
      <c r="IV28" s="20">
        <v>21</v>
      </c>
      <c r="IW28" s="19">
        <v>871.2</v>
      </c>
      <c r="IX28" s="17">
        <v>42031</v>
      </c>
      <c r="IY28" s="19">
        <v>871.2</v>
      </c>
      <c r="IZ28" s="72" t="s">
        <v>578</v>
      </c>
      <c r="JA28" s="24">
        <v>31</v>
      </c>
      <c r="JB28" s="16"/>
      <c r="JC28" s="59"/>
      <c r="JD28" s="133"/>
      <c r="JE28" s="20">
        <v>21</v>
      </c>
      <c r="JF28" s="19">
        <v>874.83</v>
      </c>
      <c r="JG28" s="17">
        <v>42031</v>
      </c>
      <c r="JH28" s="19">
        <v>874.83</v>
      </c>
      <c r="JI28" s="72" t="s">
        <v>579</v>
      </c>
      <c r="JJ28" s="24">
        <v>31</v>
      </c>
      <c r="JK28" s="16"/>
      <c r="JL28" s="59"/>
      <c r="JM28" s="133"/>
      <c r="JN28" s="20">
        <v>21</v>
      </c>
      <c r="JO28" s="19">
        <v>830.39</v>
      </c>
      <c r="JP28" s="17">
        <v>42034</v>
      </c>
      <c r="JQ28" s="19">
        <v>830.39</v>
      </c>
      <c r="JR28" s="72" t="s">
        <v>598</v>
      </c>
      <c r="JS28" s="24">
        <v>31</v>
      </c>
      <c r="JT28" s="16"/>
      <c r="JU28" s="59"/>
      <c r="JV28" s="146"/>
      <c r="JW28" s="20">
        <v>21</v>
      </c>
      <c r="JX28" s="219">
        <v>932.6</v>
      </c>
      <c r="JY28" s="110">
        <v>42033</v>
      </c>
      <c r="JZ28" s="219">
        <v>932.6</v>
      </c>
      <c r="KA28" s="136" t="s">
        <v>590</v>
      </c>
      <c r="KB28" s="108">
        <v>31</v>
      </c>
      <c r="KC28" s="16"/>
      <c r="KD28" s="59"/>
      <c r="KE28" s="133"/>
      <c r="KF28" s="20">
        <v>21</v>
      </c>
      <c r="KG28" s="219">
        <v>950.7</v>
      </c>
      <c r="KH28" s="17">
        <v>42035</v>
      </c>
      <c r="KI28" s="30">
        <v>950.7</v>
      </c>
      <c r="KJ28" s="72" t="s">
        <v>601</v>
      </c>
      <c r="KK28" s="24">
        <v>31</v>
      </c>
      <c r="KL28" s="16"/>
      <c r="KM28" s="59"/>
      <c r="KN28" s="133"/>
      <c r="KO28" s="20">
        <v>21</v>
      </c>
      <c r="KP28" s="19">
        <v>908.5</v>
      </c>
      <c r="KQ28" s="17"/>
      <c r="KR28" s="19"/>
      <c r="KS28" s="72"/>
      <c r="KT28" s="24"/>
      <c r="KU28" s="16"/>
      <c r="KV28" s="59"/>
      <c r="KW28" s="133"/>
      <c r="KX28" s="20">
        <v>21</v>
      </c>
      <c r="KY28" s="19">
        <v>969.8</v>
      </c>
      <c r="KZ28" s="17">
        <v>42035</v>
      </c>
      <c r="LA28" s="19">
        <v>969.8</v>
      </c>
      <c r="LB28" s="72" t="s">
        <v>610</v>
      </c>
      <c r="LC28" s="24">
        <v>30</v>
      </c>
      <c r="LD28" s="16"/>
      <c r="LE28" s="59"/>
      <c r="LF28" s="133"/>
      <c r="LG28" s="20">
        <v>21</v>
      </c>
      <c r="LH28" s="19">
        <v>798.19</v>
      </c>
      <c r="LI28" s="17"/>
      <c r="LJ28" s="19"/>
      <c r="LK28" s="72"/>
      <c r="LL28" s="24"/>
      <c r="LM28" s="16"/>
      <c r="LN28" s="59"/>
      <c r="LO28" s="133"/>
      <c r="LP28" s="20"/>
      <c r="LQ28" s="19"/>
      <c r="LR28" s="17"/>
      <c r="LS28" s="19"/>
      <c r="LT28" s="72"/>
      <c r="LU28" s="24"/>
      <c r="LV28" s="16"/>
      <c r="LW28" s="59"/>
      <c r="LX28" s="133"/>
      <c r="LY28" s="20"/>
      <c r="LZ28" s="19"/>
      <c r="MA28" s="17"/>
      <c r="MB28" s="19"/>
      <c r="MC28" s="72"/>
      <c r="MD28" s="24"/>
      <c r="ME28" s="16"/>
      <c r="MF28" s="59"/>
      <c r="MG28" s="133"/>
      <c r="MH28" s="20"/>
      <c r="MI28" s="19"/>
      <c r="MJ28" s="17"/>
      <c r="MK28" s="19"/>
      <c r="ML28" s="72"/>
      <c r="MM28" s="24"/>
      <c r="MN28" s="16"/>
      <c r="MO28" s="59"/>
      <c r="MP28" s="133"/>
      <c r="MQ28" s="20"/>
      <c r="MR28" s="19"/>
      <c r="MS28" s="17"/>
      <c r="MT28" s="19"/>
      <c r="MU28" s="72"/>
      <c r="MV28" s="24"/>
      <c r="MX28" s="7"/>
      <c r="MY28" s="2"/>
      <c r="MZ28" s="20"/>
      <c r="NA28" s="19"/>
      <c r="NB28" s="17"/>
      <c r="NC28" s="19"/>
      <c r="ND28" s="366"/>
      <c r="NE28" s="24"/>
      <c r="NG28" s="7"/>
      <c r="NH28" s="2"/>
      <c r="NI28" s="20"/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GRANJERO FELIZ</v>
      </c>
      <c r="C29" s="16" t="str">
        <f t="shared" si="25"/>
        <v>SEABOARTD</v>
      </c>
      <c r="D29" s="74" t="str">
        <f t="shared" si="25"/>
        <v>PED. 5004809</v>
      </c>
      <c r="E29" s="169">
        <f t="shared" si="25"/>
        <v>42028</v>
      </c>
      <c r="F29" s="77">
        <f t="shared" si="25"/>
        <v>20568.439999999999</v>
      </c>
      <c r="G29" s="15">
        <f t="shared" si="25"/>
        <v>22</v>
      </c>
      <c r="H29" s="65">
        <f t="shared" si="25"/>
        <v>20574.5</v>
      </c>
      <c r="I29" s="18">
        <f t="shared" si="25"/>
        <v>-6.0600000000013097</v>
      </c>
      <c r="K29" s="7"/>
      <c r="L29" s="2"/>
      <c r="M29" s="20"/>
      <c r="N29" s="19"/>
      <c r="O29" s="17"/>
      <c r="P29" s="19"/>
      <c r="Q29" s="72"/>
      <c r="R29" s="24"/>
      <c r="S29" s="16"/>
      <c r="T29" s="59"/>
      <c r="U29" s="133"/>
      <c r="V29" s="20">
        <v>22</v>
      </c>
      <c r="W29" s="219">
        <v>790.02</v>
      </c>
      <c r="X29" s="538">
        <v>42007</v>
      </c>
      <c r="Y29" s="590">
        <v>790.02</v>
      </c>
      <c r="Z29" s="540" t="s">
        <v>443</v>
      </c>
      <c r="AA29" s="541">
        <v>31</v>
      </c>
      <c r="AB29" s="16"/>
      <c r="AC29" s="59"/>
      <c r="AD29" s="133"/>
      <c r="AE29" s="20"/>
      <c r="AF29" s="19"/>
      <c r="AG29" s="17"/>
      <c r="AH29" s="18"/>
      <c r="AI29" s="72"/>
      <c r="AJ29" s="24"/>
      <c r="AK29" s="16"/>
      <c r="AL29" s="59"/>
      <c r="AM29" s="133"/>
      <c r="AN29" s="20">
        <v>22</v>
      </c>
      <c r="AO29" s="19">
        <v>911</v>
      </c>
      <c r="AP29" s="17">
        <v>42007</v>
      </c>
      <c r="AQ29" s="19">
        <v>911</v>
      </c>
      <c r="AR29" s="72" t="s">
        <v>445</v>
      </c>
      <c r="AS29" s="24">
        <v>31</v>
      </c>
      <c r="AT29" s="16"/>
      <c r="AU29" s="59"/>
      <c r="AV29" s="184"/>
      <c r="AW29" s="20"/>
      <c r="AX29" s="19"/>
      <c r="AY29" s="110"/>
      <c r="AZ29" s="19"/>
      <c r="BA29" s="136"/>
      <c r="BB29" s="108"/>
      <c r="BC29" s="16"/>
      <c r="BD29" s="59"/>
      <c r="BE29" s="133"/>
      <c r="BF29" s="20">
        <v>22</v>
      </c>
      <c r="BG29" s="30">
        <v>868.93</v>
      </c>
      <c r="BH29" s="17">
        <v>42010</v>
      </c>
      <c r="BI29" s="19">
        <v>868.93</v>
      </c>
      <c r="BJ29" s="72" t="s">
        <v>460</v>
      </c>
      <c r="BK29" s="167">
        <v>29</v>
      </c>
      <c r="BL29" s="16"/>
      <c r="BM29" s="59"/>
      <c r="BN29" s="192"/>
      <c r="BO29" s="20">
        <v>22</v>
      </c>
      <c r="BP29" s="19">
        <v>840.36</v>
      </c>
      <c r="BQ29" s="17">
        <v>42011</v>
      </c>
      <c r="BR29" s="19">
        <v>840.36</v>
      </c>
      <c r="BS29" s="72" t="s">
        <v>461</v>
      </c>
      <c r="BT29" s="24">
        <v>29</v>
      </c>
      <c r="BU29" s="16"/>
      <c r="BV29" s="59"/>
      <c r="BW29" s="192"/>
      <c r="BX29" s="20">
        <v>22</v>
      </c>
      <c r="BY29" s="19">
        <v>916.1</v>
      </c>
      <c r="BZ29" s="17">
        <v>42014</v>
      </c>
      <c r="CA29" s="19">
        <v>916.1</v>
      </c>
      <c r="CB29" s="72" t="s">
        <v>479</v>
      </c>
      <c r="CC29" s="24">
        <v>28</v>
      </c>
      <c r="CD29" s="16"/>
      <c r="CE29" s="59"/>
      <c r="CF29" s="133"/>
      <c r="CG29" s="20"/>
      <c r="CH29" s="19"/>
      <c r="CI29" s="17"/>
      <c r="CJ29" s="18"/>
      <c r="CK29" s="43"/>
      <c r="CL29" s="24"/>
      <c r="CM29" s="16"/>
      <c r="CN29" s="59"/>
      <c r="CO29" s="225"/>
      <c r="CP29" s="20"/>
      <c r="CQ29" s="19"/>
      <c r="CR29" s="17"/>
      <c r="CS29" s="18"/>
      <c r="CT29" s="383"/>
      <c r="CU29" s="24"/>
      <c r="CV29" s="16"/>
      <c r="CW29" s="59"/>
      <c r="CX29" s="133"/>
      <c r="CY29" s="20"/>
      <c r="CZ29" s="219">
        <v>809.52</v>
      </c>
      <c r="DA29" s="17">
        <v>42014</v>
      </c>
      <c r="DB29" s="219">
        <v>809.52</v>
      </c>
      <c r="DC29" s="43" t="s">
        <v>483</v>
      </c>
      <c r="DD29" s="24">
        <v>28</v>
      </c>
      <c r="DE29" s="16"/>
      <c r="DF29" s="59"/>
      <c r="DG29" s="133"/>
      <c r="DH29" s="20"/>
      <c r="DI29" s="19"/>
      <c r="DJ29" s="17"/>
      <c r="DK29" s="19"/>
      <c r="DL29" s="43"/>
      <c r="DM29" s="24"/>
      <c r="DN29" s="16"/>
      <c r="DO29" s="59"/>
      <c r="DP29" s="133"/>
      <c r="DQ29" s="20">
        <v>22</v>
      </c>
      <c r="DR29" s="30">
        <v>765.99</v>
      </c>
      <c r="DS29" s="58">
        <v>42017</v>
      </c>
      <c r="DT29" s="246">
        <v>765.99</v>
      </c>
      <c r="DU29" s="79" t="s">
        <v>494</v>
      </c>
      <c r="DV29" s="24">
        <v>28</v>
      </c>
      <c r="DW29" s="16"/>
      <c r="DX29" s="59"/>
      <c r="DY29" s="133"/>
      <c r="DZ29" s="20">
        <v>22</v>
      </c>
      <c r="EA29" s="30">
        <v>750.11</v>
      </c>
      <c r="EB29" s="58">
        <v>42017</v>
      </c>
      <c r="EC29" s="246">
        <v>750.11</v>
      </c>
      <c r="ED29" s="79" t="s">
        <v>492</v>
      </c>
      <c r="EE29" s="24">
        <v>28</v>
      </c>
      <c r="EF29" s="16"/>
      <c r="EG29" s="59"/>
      <c r="EH29" s="133"/>
      <c r="EI29" s="20">
        <v>22</v>
      </c>
      <c r="EJ29" s="19">
        <v>795.92</v>
      </c>
      <c r="EK29" s="17">
        <v>42019</v>
      </c>
      <c r="EL29" s="18">
        <v>795.92</v>
      </c>
      <c r="EM29" s="43" t="s">
        <v>504</v>
      </c>
      <c r="EN29" s="24">
        <v>28.5</v>
      </c>
      <c r="EO29" s="16"/>
      <c r="EP29" s="59"/>
      <c r="EQ29" s="133"/>
      <c r="ER29" s="20"/>
      <c r="ES29" s="19"/>
      <c r="ET29" s="17"/>
      <c r="EU29" s="19"/>
      <c r="EV29" s="79"/>
      <c r="EW29" s="24"/>
      <c r="EX29" s="16"/>
      <c r="EY29" s="59"/>
      <c r="EZ29" s="133"/>
      <c r="FA29" s="20"/>
      <c r="FB29" s="19"/>
      <c r="FC29" s="17"/>
      <c r="FD29" s="19"/>
      <c r="FE29" s="43"/>
      <c r="FF29" s="24"/>
      <c r="FG29" s="16"/>
      <c r="FH29" s="59"/>
      <c r="FI29" s="133"/>
      <c r="FJ29" s="20">
        <v>22</v>
      </c>
      <c r="FK29" s="30">
        <v>842.63</v>
      </c>
      <c r="FL29" s="58">
        <v>42021</v>
      </c>
      <c r="FM29" s="246">
        <v>842.63</v>
      </c>
      <c r="FN29" s="79" t="s">
        <v>525</v>
      </c>
      <c r="FO29" s="24">
        <v>29.5</v>
      </c>
      <c r="FP29" s="16"/>
      <c r="FQ29" s="59"/>
      <c r="FR29" s="133"/>
      <c r="FS29" s="20"/>
      <c r="FT29" s="30"/>
      <c r="FU29" s="58"/>
      <c r="FV29" s="246"/>
      <c r="FW29" s="79"/>
      <c r="FX29" s="24"/>
      <c r="FY29" s="16"/>
      <c r="FZ29" s="59"/>
      <c r="GA29" s="133"/>
      <c r="GB29" s="20">
        <v>22</v>
      </c>
      <c r="GC29" s="19">
        <v>841.27</v>
      </c>
      <c r="GD29" s="455">
        <v>42024</v>
      </c>
      <c r="GE29" s="30">
        <v>841.27</v>
      </c>
      <c r="GF29" s="456" t="s">
        <v>543</v>
      </c>
      <c r="GG29" s="24">
        <v>30</v>
      </c>
      <c r="GH29" s="16"/>
      <c r="GI29" s="142"/>
      <c r="GJ29" s="133"/>
      <c r="GK29" s="20"/>
      <c r="GL29" s="19"/>
      <c r="GM29" s="396"/>
      <c r="GN29" s="247"/>
      <c r="GO29" s="397"/>
      <c r="GP29" s="398"/>
      <c r="GQ29" s="16"/>
      <c r="GR29" s="59"/>
      <c r="GS29" s="133"/>
      <c r="GT29" s="20">
        <v>22</v>
      </c>
      <c r="GU29" s="19">
        <v>798.64</v>
      </c>
      <c r="GV29" s="17">
        <v>42024</v>
      </c>
      <c r="GW29" s="19">
        <v>798.64</v>
      </c>
      <c r="GX29" s="72" t="s">
        <v>539</v>
      </c>
      <c r="GY29" s="24">
        <v>30</v>
      </c>
      <c r="GZ29" s="16"/>
      <c r="HA29" s="142"/>
      <c r="HB29" s="133"/>
      <c r="HC29" s="20">
        <v>22</v>
      </c>
      <c r="HD29" s="19">
        <v>826.76</v>
      </c>
      <c r="HE29" s="17">
        <v>42025</v>
      </c>
      <c r="HF29" s="19">
        <v>826.76</v>
      </c>
      <c r="HG29" s="72" t="s">
        <v>552</v>
      </c>
      <c r="HH29" s="24">
        <v>31</v>
      </c>
      <c r="HI29" s="16"/>
      <c r="HJ29" s="59"/>
      <c r="HK29" s="133"/>
      <c r="HL29" s="20"/>
      <c r="HM29" s="19"/>
      <c r="HN29" s="17"/>
      <c r="HO29" s="19"/>
      <c r="HP29" s="72"/>
      <c r="HQ29" s="24"/>
      <c r="HR29" s="16"/>
      <c r="HS29" s="142"/>
      <c r="HT29" s="133"/>
      <c r="HU29" s="20">
        <v>22</v>
      </c>
      <c r="HV29" s="19">
        <v>878.46</v>
      </c>
      <c r="HW29" s="17">
        <v>42027</v>
      </c>
      <c r="HX29" s="19">
        <v>878.46</v>
      </c>
      <c r="HY29" s="72" t="s">
        <v>563</v>
      </c>
      <c r="HZ29" s="24">
        <v>31</v>
      </c>
      <c r="IA29" s="16"/>
      <c r="IB29" s="59"/>
      <c r="IC29" s="133"/>
      <c r="ID29" s="20">
        <v>22</v>
      </c>
      <c r="IE29" s="19">
        <v>919</v>
      </c>
      <c r="IF29" s="593">
        <v>42028</v>
      </c>
      <c r="IG29" s="594">
        <v>919</v>
      </c>
      <c r="IH29" s="595" t="s">
        <v>567</v>
      </c>
      <c r="II29" s="106">
        <v>31</v>
      </c>
      <c r="IJ29" s="16"/>
      <c r="IK29" s="59"/>
      <c r="IL29" s="133"/>
      <c r="IM29" s="20"/>
      <c r="IN29" s="19"/>
      <c r="IO29" s="17"/>
      <c r="IP29" s="19"/>
      <c r="IQ29" s="72"/>
      <c r="IR29" s="24"/>
      <c r="IS29" s="16"/>
      <c r="IT29" s="59"/>
      <c r="IU29" s="133"/>
      <c r="IV29" s="20">
        <v>22</v>
      </c>
      <c r="IW29" s="19">
        <v>810.43</v>
      </c>
      <c r="IX29" s="17">
        <v>42031</v>
      </c>
      <c r="IY29" s="19">
        <v>810.43</v>
      </c>
      <c r="IZ29" s="72" t="s">
        <v>578</v>
      </c>
      <c r="JA29" s="24">
        <v>31</v>
      </c>
      <c r="JB29" s="16"/>
      <c r="JC29" s="59"/>
      <c r="JD29" s="133"/>
      <c r="JE29" s="20">
        <v>22</v>
      </c>
      <c r="JF29" s="19">
        <v>800.45</v>
      </c>
      <c r="JG29" s="17">
        <v>42031</v>
      </c>
      <c r="JH29" s="19">
        <v>800.45</v>
      </c>
      <c r="JI29" s="72" t="s">
        <v>580</v>
      </c>
      <c r="JJ29" s="24">
        <v>31</v>
      </c>
      <c r="JK29" s="16"/>
      <c r="JL29" s="59"/>
      <c r="JM29" s="133"/>
      <c r="JN29" s="20">
        <v>22</v>
      </c>
      <c r="JO29" s="19">
        <v>783.22</v>
      </c>
      <c r="JP29" s="17">
        <v>42035</v>
      </c>
      <c r="JQ29" s="19">
        <v>783.22</v>
      </c>
      <c r="JR29" s="72" t="s">
        <v>602</v>
      </c>
      <c r="JS29" s="24">
        <v>31</v>
      </c>
      <c r="JT29" s="16"/>
      <c r="JU29" s="59"/>
      <c r="JV29" s="146"/>
      <c r="JW29" s="20"/>
      <c r="JX29" s="219"/>
      <c r="JY29" s="71"/>
      <c r="JZ29" s="30"/>
      <c r="KA29" s="43"/>
      <c r="KB29" s="24"/>
      <c r="KC29" s="16"/>
      <c r="KD29" s="59"/>
      <c r="KE29" s="133"/>
      <c r="KF29" s="20">
        <v>22</v>
      </c>
      <c r="KG29" s="219">
        <v>945.7</v>
      </c>
      <c r="KH29" s="17">
        <v>42035</v>
      </c>
      <c r="KI29" s="30">
        <v>945.7</v>
      </c>
      <c r="KJ29" s="72" t="s">
        <v>601</v>
      </c>
      <c r="KK29" s="24">
        <v>31</v>
      </c>
      <c r="KL29" s="16"/>
      <c r="KM29" s="59"/>
      <c r="KN29" s="133"/>
      <c r="KO29" s="20"/>
      <c r="KP29" s="19"/>
      <c r="KQ29" s="17"/>
      <c r="KR29" s="19"/>
      <c r="KS29" s="72"/>
      <c r="KT29" s="24"/>
      <c r="KU29" s="16"/>
      <c r="KV29" s="59"/>
      <c r="KW29" s="133"/>
      <c r="KX29" s="20"/>
      <c r="KY29" s="19"/>
      <c r="KZ29" s="17"/>
      <c r="LA29" s="19"/>
      <c r="LB29" s="72"/>
      <c r="LC29" s="24"/>
      <c r="LD29" s="16"/>
      <c r="LE29" s="59"/>
      <c r="LF29" s="133"/>
      <c r="LG29" s="20">
        <v>22</v>
      </c>
      <c r="LH29" s="19">
        <v>879.82</v>
      </c>
      <c r="LI29" s="17"/>
      <c r="LJ29" s="19"/>
      <c r="LK29" s="72"/>
      <c r="LL29" s="24"/>
      <c r="LM29" s="16"/>
      <c r="LN29" s="59"/>
      <c r="LO29" s="133"/>
      <c r="LP29" s="20"/>
      <c r="LQ29" s="19"/>
      <c r="LR29" s="17"/>
      <c r="LS29" s="19"/>
      <c r="LT29" s="72"/>
      <c r="LU29" s="24"/>
      <c r="LV29" s="16"/>
      <c r="LW29" s="59"/>
      <c r="LX29" s="133"/>
      <c r="LY29" s="20"/>
      <c r="LZ29" s="19"/>
      <c r="MA29" s="17"/>
      <c r="MB29" s="19"/>
      <c r="MC29" s="72"/>
      <c r="MD29" s="24"/>
      <c r="ME29" s="16"/>
      <c r="MF29" s="59"/>
      <c r="MG29" s="133"/>
      <c r="MH29" s="20"/>
      <c r="MI29" s="19"/>
      <c r="MJ29" s="17"/>
      <c r="MK29" s="19"/>
      <c r="ML29" s="72"/>
      <c r="MM29" s="24"/>
      <c r="MN29" s="16"/>
      <c r="MO29" s="59"/>
      <c r="MP29" s="133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/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4" t="str">
        <f t="shared" si="26"/>
        <v>PED.5000233</v>
      </c>
      <c r="E30" s="169">
        <f t="shared" si="26"/>
        <v>42028</v>
      </c>
      <c r="F30" s="77">
        <f t="shared" si="26"/>
        <v>19057.45</v>
      </c>
      <c r="G30" s="15">
        <f t="shared" si="26"/>
        <v>21</v>
      </c>
      <c r="H30" s="65">
        <f t="shared" si="26"/>
        <v>19071.400000000001</v>
      </c>
      <c r="I30" s="18">
        <f>F30-H30</f>
        <v>-13.950000000000728</v>
      </c>
      <c r="K30" s="7"/>
      <c r="L30" s="2"/>
      <c r="M30" s="20"/>
      <c r="N30" s="30"/>
      <c r="O30" s="59"/>
      <c r="P30" s="30"/>
      <c r="Q30" s="7"/>
      <c r="S30" s="16"/>
      <c r="T30" s="59"/>
      <c r="U30" s="133"/>
      <c r="V30" s="20">
        <v>23</v>
      </c>
      <c r="W30" s="219">
        <v>866.67</v>
      </c>
      <c r="X30" s="538">
        <v>42007</v>
      </c>
      <c r="Y30" s="590">
        <v>866.67</v>
      </c>
      <c r="Z30" s="540" t="s">
        <v>443</v>
      </c>
      <c r="AA30" s="541">
        <v>31</v>
      </c>
      <c r="AB30" s="16"/>
      <c r="AC30" s="59"/>
      <c r="AD30" s="133"/>
      <c r="AE30" s="20"/>
      <c r="AF30" s="30"/>
      <c r="AG30" s="17"/>
      <c r="AH30" s="18"/>
      <c r="AI30" s="72"/>
      <c r="AJ30" s="24"/>
      <c r="AK30" s="16"/>
      <c r="AL30" s="59"/>
      <c r="AM30" s="133"/>
      <c r="AN30" s="20">
        <v>23</v>
      </c>
      <c r="AO30" s="30">
        <v>929.8</v>
      </c>
      <c r="AP30" s="17">
        <v>42007</v>
      </c>
      <c r="AQ30" s="30">
        <v>929.8</v>
      </c>
      <c r="AR30" s="72" t="s">
        <v>445</v>
      </c>
      <c r="AS30" s="24">
        <v>31</v>
      </c>
      <c r="AT30" s="16"/>
      <c r="AU30" s="59"/>
      <c r="AV30" s="184"/>
      <c r="AW30" s="20"/>
      <c r="AX30" s="19"/>
      <c r="AY30" s="110"/>
      <c r="AZ30" s="19"/>
      <c r="BA30" s="136"/>
      <c r="BB30" s="108"/>
      <c r="BC30" s="16"/>
      <c r="BD30" s="59"/>
      <c r="BE30" s="133"/>
      <c r="BF30" s="20">
        <v>23</v>
      </c>
      <c r="BG30" s="30">
        <v>843.08</v>
      </c>
      <c r="BH30" s="17">
        <v>42010</v>
      </c>
      <c r="BI30" s="19">
        <v>843.08</v>
      </c>
      <c r="BJ30" s="72" t="s">
        <v>460</v>
      </c>
      <c r="BK30" s="167">
        <v>29</v>
      </c>
      <c r="BL30" s="16"/>
      <c r="BM30" s="59"/>
      <c r="BN30" s="133"/>
      <c r="BO30" s="20">
        <v>23</v>
      </c>
      <c r="BP30" s="30">
        <v>816.33</v>
      </c>
      <c r="BQ30" s="17">
        <v>42010</v>
      </c>
      <c r="BR30" s="19">
        <v>816.33</v>
      </c>
      <c r="BS30" s="72" t="s">
        <v>459</v>
      </c>
      <c r="BT30" s="24">
        <v>29</v>
      </c>
      <c r="BU30" s="16"/>
      <c r="BV30" s="59"/>
      <c r="BW30" s="133"/>
      <c r="BX30" s="20">
        <v>23</v>
      </c>
      <c r="BY30" s="30">
        <v>900.23</v>
      </c>
      <c r="BZ30" s="17">
        <v>42012</v>
      </c>
      <c r="CA30" s="19">
        <v>900.23</v>
      </c>
      <c r="CB30" s="72" t="s">
        <v>466</v>
      </c>
      <c r="CC30" s="24">
        <v>29</v>
      </c>
      <c r="CD30" s="16"/>
      <c r="CE30" s="59"/>
      <c r="CF30" s="133"/>
      <c r="CG30" s="20"/>
      <c r="CH30" s="30"/>
      <c r="CI30" s="17"/>
      <c r="CJ30" s="18"/>
      <c r="CK30" s="43"/>
      <c r="CL30" s="24"/>
      <c r="CM30" s="16"/>
      <c r="CN30" s="59"/>
      <c r="CO30" s="133"/>
      <c r="CP30" s="20"/>
      <c r="CQ30" s="30"/>
      <c r="CR30" s="17"/>
      <c r="CS30" s="18"/>
      <c r="CT30" s="383"/>
      <c r="CU30" s="24"/>
      <c r="CV30" s="16"/>
      <c r="CW30" s="59"/>
      <c r="CX30" s="133"/>
      <c r="CY30" s="20"/>
      <c r="CZ30" s="219"/>
      <c r="DA30" s="17"/>
      <c r="DB30" s="19"/>
      <c r="DC30" s="43"/>
      <c r="DD30" s="24"/>
      <c r="DE30" s="16"/>
      <c r="DF30" s="59"/>
      <c r="DG30" s="133"/>
      <c r="DH30" s="20"/>
      <c r="DI30" s="19"/>
      <c r="DJ30" s="17"/>
      <c r="DK30" s="19"/>
      <c r="DL30" s="43"/>
      <c r="DM30" s="24"/>
      <c r="DN30" s="16"/>
      <c r="DO30" s="59"/>
      <c r="DP30" s="133"/>
      <c r="DQ30" s="20">
        <v>23</v>
      </c>
      <c r="DR30" s="30">
        <v>869.84</v>
      </c>
      <c r="DS30" s="58">
        <v>42017</v>
      </c>
      <c r="DT30" s="246">
        <v>869.84</v>
      </c>
      <c r="DU30" s="79" t="s">
        <v>496</v>
      </c>
      <c r="DV30" s="24">
        <v>28</v>
      </c>
      <c r="DW30" s="16"/>
      <c r="DX30" s="59"/>
      <c r="DY30" s="133"/>
      <c r="DZ30" s="20">
        <v>23</v>
      </c>
      <c r="EA30" s="30">
        <v>611.79</v>
      </c>
      <c r="EB30" s="58">
        <v>42017</v>
      </c>
      <c r="EC30" s="246">
        <v>611.79</v>
      </c>
      <c r="ED30" s="79" t="s">
        <v>492</v>
      </c>
      <c r="EE30" s="24">
        <v>28</v>
      </c>
      <c r="EF30" s="16"/>
      <c r="EG30" s="59"/>
      <c r="EH30" s="133"/>
      <c r="EI30" s="20"/>
      <c r="EJ30" s="19"/>
      <c r="EK30" s="17"/>
      <c r="EL30" s="18"/>
      <c r="EM30" s="43"/>
      <c r="EN30" s="24"/>
      <c r="EO30" s="16"/>
      <c r="EP30" s="59"/>
      <c r="EQ30" s="143"/>
      <c r="ER30" s="20"/>
      <c r="ES30" s="30"/>
      <c r="ET30" s="17"/>
      <c r="EU30" s="30"/>
      <c r="EV30" s="79"/>
      <c r="EW30" s="24"/>
      <c r="EX30" s="16"/>
      <c r="EY30" s="59"/>
      <c r="EZ30" s="133"/>
      <c r="FA30" s="20"/>
      <c r="FB30" s="19"/>
      <c r="FC30" s="17"/>
      <c r="FD30" s="19"/>
      <c r="FE30" s="43"/>
      <c r="FF30" s="24"/>
      <c r="FG30" s="16"/>
      <c r="FH30" s="59"/>
      <c r="FI30" s="133"/>
      <c r="FJ30" s="20"/>
      <c r="FK30" s="30"/>
      <c r="FL30" s="58"/>
      <c r="FM30" s="246"/>
      <c r="FN30" s="79"/>
      <c r="FO30" s="24"/>
      <c r="FP30" s="16"/>
      <c r="FQ30" s="59"/>
      <c r="FR30" s="133"/>
      <c r="FS30" s="20"/>
      <c r="FT30" s="30"/>
      <c r="FU30" s="58"/>
      <c r="FV30" s="246"/>
      <c r="FW30" s="79"/>
      <c r="FX30" s="24"/>
      <c r="FY30" s="16"/>
      <c r="FZ30" s="59"/>
      <c r="GA30" s="133"/>
      <c r="GB30" s="20"/>
      <c r="GC30" s="19"/>
      <c r="GD30" s="17"/>
      <c r="GE30" s="18"/>
      <c r="GF30" s="43"/>
      <c r="GG30" s="24"/>
      <c r="GH30" s="16"/>
      <c r="GI30" s="142"/>
      <c r="GJ30" s="133"/>
      <c r="GK30" s="20"/>
      <c r="GL30" s="30"/>
      <c r="GM30" s="396"/>
      <c r="GN30" s="247"/>
      <c r="GO30" s="397"/>
      <c r="GP30" s="398"/>
      <c r="GQ30" s="16"/>
      <c r="GR30" s="59"/>
      <c r="GS30" s="133"/>
      <c r="GT30" s="20"/>
      <c r="GU30" s="30"/>
      <c r="GV30" s="71"/>
      <c r="GW30" s="30"/>
      <c r="GX30" s="81"/>
      <c r="GY30" s="24"/>
      <c r="GZ30" s="16"/>
      <c r="HA30" s="142"/>
      <c r="HB30" s="133"/>
      <c r="HC30" s="20"/>
      <c r="HD30" s="30"/>
      <c r="HE30" s="396"/>
      <c r="HF30" s="247"/>
      <c r="HG30" s="397"/>
      <c r="HH30" s="398"/>
      <c r="HI30" s="16"/>
      <c r="HJ30" s="59"/>
      <c r="HK30" s="133"/>
      <c r="HL30" s="20"/>
      <c r="HM30" s="30"/>
      <c r="HN30" s="71"/>
      <c r="HO30" s="30"/>
      <c r="HP30" s="81"/>
      <c r="HQ30" s="24"/>
      <c r="HR30" s="16"/>
      <c r="HS30" s="142"/>
      <c r="HT30" s="133"/>
      <c r="HU30" s="20"/>
      <c r="HV30" s="30"/>
      <c r="HW30" s="396"/>
      <c r="HX30" s="247"/>
      <c r="HY30" s="397"/>
      <c r="HZ30" s="398"/>
      <c r="IA30" s="16"/>
      <c r="IB30" s="59"/>
      <c r="IC30" s="133"/>
      <c r="ID30" s="20"/>
      <c r="IE30" s="30"/>
      <c r="IF30" s="71"/>
      <c r="IG30" s="30"/>
      <c r="IH30" s="81"/>
      <c r="II30" s="24"/>
      <c r="IJ30" s="16"/>
      <c r="IK30" s="59"/>
      <c r="IL30" s="133"/>
      <c r="IM30" s="20"/>
      <c r="IN30" s="19"/>
      <c r="IO30" s="17"/>
      <c r="IP30" s="30"/>
      <c r="IQ30" s="72"/>
      <c r="IR30" s="24"/>
      <c r="IS30" s="16"/>
      <c r="IT30" s="59"/>
      <c r="IU30" s="59"/>
      <c r="IV30" s="20">
        <v>23</v>
      </c>
      <c r="IW30" s="30">
        <v>794.1</v>
      </c>
      <c r="IX30" s="17">
        <v>42031</v>
      </c>
      <c r="IY30" s="30">
        <v>794.1</v>
      </c>
      <c r="IZ30" s="72" t="s">
        <v>578</v>
      </c>
      <c r="JA30" s="24">
        <v>31</v>
      </c>
      <c r="JB30" s="16"/>
      <c r="JC30" s="59"/>
      <c r="JD30" s="133"/>
      <c r="JE30" s="20">
        <v>23</v>
      </c>
      <c r="JF30" s="19">
        <v>774.6</v>
      </c>
      <c r="JG30" s="17">
        <v>42031</v>
      </c>
      <c r="JH30" s="19">
        <v>774.6</v>
      </c>
      <c r="JI30" s="72" t="s">
        <v>579</v>
      </c>
      <c r="JJ30" s="24">
        <v>31</v>
      </c>
      <c r="JK30" s="16"/>
      <c r="JL30" s="59"/>
      <c r="JM30" s="133"/>
      <c r="JN30" s="20"/>
      <c r="JO30" s="30"/>
      <c r="JP30" s="17"/>
      <c r="JQ30" s="30"/>
      <c r="JR30" s="72"/>
      <c r="JS30" s="24"/>
      <c r="JT30" s="16"/>
      <c r="JU30" s="59"/>
      <c r="JV30" s="146"/>
      <c r="JW30" s="20"/>
      <c r="JX30" s="219"/>
      <c r="JY30" s="71"/>
      <c r="JZ30" s="30"/>
      <c r="KA30" s="81"/>
      <c r="KB30" s="120"/>
      <c r="KC30" s="16"/>
      <c r="KD30" s="59"/>
      <c r="KE30" s="133"/>
      <c r="KF30" s="20"/>
      <c r="KG30" s="219"/>
      <c r="KH30" s="17"/>
      <c r="KI30" s="30"/>
      <c r="KJ30" s="72"/>
      <c r="KK30" s="24"/>
      <c r="KL30" s="16"/>
      <c r="KM30" s="59"/>
      <c r="KN30" s="133"/>
      <c r="KO30" s="20"/>
      <c r="KP30" s="30"/>
      <c r="KQ30" s="17"/>
      <c r="KR30" s="30"/>
      <c r="KS30" s="72"/>
      <c r="KT30" s="24"/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3"/>
      <c r="LG30" s="20"/>
      <c r="LH30" s="30"/>
      <c r="LI30" s="71"/>
      <c r="LJ30" s="30"/>
      <c r="LK30" s="81"/>
      <c r="LL30" s="24"/>
      <c r="LM30" s="16"/>
      <c r="LN30" s="59"/>
      <c r="LO30" s="133"/>
      <c r="LP30" s="20"/>
      <c r="LQ30" s="19"/>
      <c r="LR30" s="17"/>
      <c r="LS30" s="19"/>
      <c r="LT30" s="72"/>
      <c r="LU30" s="24"/>
      <c r="LV30" s="16"/>
      <c r="LW30" s="59"/>
      <c r="LX30" s="133"/>
      <c r="LY30" s="20"/>
      <c r="LZ30" s="30"/>
      <c r="MA30" s="71"/>
      <c r="MB30" s="30"/>
      <c r="MC30" s="81"/>
      <c r="MD30" s="24"/>
      <c r="ME30" s="16"/>
      <c r="MF30" s="59"/>
      <c r="MG30" s="133"/>
      <c r="MH30" s="20"/>
      <c r="MI30" s="30"/>
      <c r="MJ30" s="71"/>
      <c r="MK30" s="30"/>
      <c r="ML30" s="81"/>
      <c r="MM30" s="24"/>
      <c r="MN30" s="16"/>
      <c r="MO30" s="59"/>
      <c r="MP30" s="133"/>
      <c r="MQ30" s="20"/>
      <c r="MR30" s="30"/>
      <c r="MS30" s="17"/>
      <c r="MT30" s="19"/>
      <c r="MU30" s="72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/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17"/>
      <c r="OV30" s="30"/>
      <c r="OW30" s="72"/>
      <c r="OX30" s="24"/>
      <c r="OZ30" s="7"/>
      <c r="PA30" s="2"/>
      <c r="PB30" s="20"/>
      <c r="PC30" s="30"/>
      <c r="PD30" s="17"/>
      <c r="PE30" s="19"/>
      <c r="PF30" s="72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SMITHFIELD FARMLADN</v>
      </c>
      <c r="C31" s="16" t="str">
        <f t="shared" si="27"/>
        <v>FARMLAND</v>
      </c>
      <c r="D31" s="74" t="str">
        <f t="shared" si="27"/>
        <v>PED. 5000234</v>
      </c>
      <c r="E31" s="169">
        <f t="shared" si="27"/>
        <v>42031</v>
      </c>
      <c r="F31" s="77">
        <f t="shared" si="27"/>
        <v>19266.22</v>
      </c>
      <c r="G31" s="15">
        <f t="shared" si="27"/>
        <v>23</v>
      </c>
      <c r="H31" s="65">
        <f t="shared" si="27"/>
        <v>19292.05</v>
      </c>
      <c r="I31" s="18">
        <f t="shared" ref="I31:I63" si="28">F31-H31</f>
        <v>-25.829999999998108</v>
      </c>
      <c r="J31" s="16"/>
      <c r="K31" s="7"/>
      <c r="L31" s="156"/>
      <c r="M31" s="258"/>
      <c r="N31" s="155"/>
      <c r="O31" s="263"/>
      <c r="P31" s="155"/>
      <c r="Q31" s="32"/>
      <c r="S31" s="16"/>
      <c r="T31" s="59"/>
      <c r="U31" s="135"/>
      <c r="V31" s="48"/>
      <c r="W31" s="220"/>
      <c r="X31" s="130"/>
      <c r="Y31" s="148"/>
      <c r="Z31" s="72"/>
      <c r="AA31" s="24"/>
      <c r="AB31" s="16"/>
      <c r="AC31" s="59"/>
      <c r="AD31" s="135"/>
      <c r="AE31" s="48"/>
      <c r="AF31" s="148"/>
      <c r="AG31" s="259"/>
      <c r="AH31" s="328"/>
      <c r="AI31" s="329"/>
      <c r="AJ31" s="398"/>
      <c r="AK31" s="16"/>
      <c r="AL31" s="59"/>
      <c r="AM31" s="135"/>
      <c r="AN31" s="48"/>
      <c r="AO31" s="149"/>
      <c r="AP31" s="130"/>
      <c r="AQ31" s="149"/>
      <c r="AR31" s="145"/>
      <c r="AS31" s="152"/>
      <c r="AT31" s="16"/>
      <c r="AU31" s="59"/>
      <c r="AV31" s="200"/>
      <c r="AW31" s="48"/>
      <c r="AX31" s="150"/>
      <c r="AY31" s="647"/>
      <c r="AZ31" s="150"/>
      <c r="BA31" s="136"/>
      <c r="BB31" s="108"/>
      <c r="BC31" s="16"/>
      <c r="BD31" s="59"/>
      <c r="BE31" s="135"/>
      <c r="BF31" s="48"/>
      <c r="BG31" s="148"/>
      <c r="BH31" s="130"/>
      <c r="BI31" s="172"/>
      <c r="BJ31" s="145"/>
      <c r="BK31" s="168"/>
      <c r="BL31" s="16"/>
      <c r="BM31" s="59"/>
      <c r="BN31" s="135"/>
      <c r="BO31" s="48"/>
      <c r="BP31" s="149"/>
      <c r="BQ31" s="130"/>
      <c r="BR31" s="172"/>
      <c r="BS31" s="145"/>
      <c r="BT31" s="152"/>
      <c r="BU31" s="16"/>
      <c r="BV31" s="59"/>
      <c r="BW31" s="135"/>
      <c r="BX31" s="48"/>
      <c r="BY31" s="149"/>
      <c r="BZ31" s="130"/>
      <c r="CA31" s="172"/>
      <c r="CB31" s="145"/>
      <c r="CC31" s="152"/>
      <c r="CD31" s="16"/>
      <c r="CE31" s="59"/>
      <c r="CF31" s="135"/>
      <c r="CG31" s="48"/>
      <c r="CH31" s="149"/>
      <c r="CI31" s="130"/>
      <c r="CJ31" s="149"/>
      <c r="CK31" s="78"/>
      <c r="CL31" s="152"/>
      <c r="CM31" s="16"/>
      <c r="CN31" s="59"/>
      <c r="CO31" s="134"/>
      <c r="CP31" s="48"/>
      <c r="CQ31" s="147"/>
      <c r="CR31" s="130"/>
      <c r="CS31" s="149"/>
      <c r="CT31" s="78"/>
      <c r="CU31" s="152"/>
      <c r="CV31" s="16"/>
      <c r="CW31" s="59"/>
      <c r="CX31" s="135"/>
      <c r="CY31" s="48"/>
      <c r="CZ31" s="220"/>
      <c r="DA31" s="130"/>
      <c r="DB31" s="172"/>
      <c r="DC31" s="78"/>
      <c r="DD31" s="152"/>
      <c r="DE31" s="16"/>
      <c r="DF31" s="59"/>
      <c r="DG31" s="135"/>
      <c r="DH31" s="48"/>
      <c r="DI31" s="150"/>
      <c r="DJ31" s="119"/>
      <c r="DK31" s="150"/>
      <c r="DL31" s="78"/>
      <c r="DM31" s="152"/>
      <c r="DN31" s="16"/>
      <c r="DO31" s="59"/>
      <c r="DP31" s="135"/>
      <c r="DQ31" s="48"/>
      <c r="DR31" s="148"/>
      <c r="DS31" s="119"/>
      <c r="DT31" s="149"/>
      <c r="DU31" s="275"/>
      <c r="DV31" s="152"/>
      <c r="DW31" s="16"/>
      <c r="DX31" s="59"/>
      <c r="DY31" s="135"/>
      <c r="DZ31" s="48"/>
      <c r="EA31" s="148"/>
      <c r="EB31" s="119"/>
      <c r="EC31" s="149"/>
      <c r="ED31" s="275"/>
      <c r="EE31" s="152"/>
      <c r="EF31" s="16"/>
      <c r="EG31" s="59"/>
      <c r="EH31" s="135"/>
      <c r="EI31" s="48"/>
      <c r="EJ31" s="150"/>
      <c r="EK31" s="119"/>
      <c r="EL31" s="149"/>
      <c r="EM31" s="78"/>
      <c r="EN31" s="152"/>
      <c r="EO31" s="16"/>
      <c r="EP31" s="59"/>
      <c r="EQ31" s="151"/>
      <c r="ER31" s="48"/>
      <c r="ES31" s="148"/>
      <c r="ET31" s="130"/>
      <c r="EU31" s="148"/>
      <c r="EV31" s="275"/>
      <c r="EW31" s="152"/>
      <c r="EX31" s="16"/>
      <c r="EY31" s="59"/>
      <c r="EZ31" s="135"/>
      <c r="FA31" s="48"/>
      <c r="FB31" s="150"/>
      <c r="FC31" s="119"/>
      <c r="FD31" s="150"/>
      <c r="FE31" s="78"/>
      <c r="FF31" s="152"/>
      <c r="FG31" s="16"/>
      <c r="FH31" s="59"/>
      <c r="FI31" s="135"/>
      <c r="FJ31" s="48"/>
      <c r="FK31" s="148"/>
      <c r="FL31" s="119"/>
      <c r="FM31" s="149"/>
      <c r="FN31" s="275"/>
      <c r="FO31" s="152"/>
      <c r="FP31" s="16"/>
      <c r="FQ31" s="59"/>
      <c r="FR31" s="135"/>
      <c r="FS31" s="48"/>
      <c r="FT31" s="148"/>
      <c r="FU31" s="119"/>
      <c r="FV31" s="149"/>
      <c r="FW31" s="275"/>
      <c r="FX31" s="152"/>
      <c r="FY31" s="16"/>
      <c r="FZ31" s="59"/>
      <c r="GA31" s="135"/>
      <c r="GB31" s="48"/>
      <c r="GC31" s="150"/>
      <c r="GD31" s="119"/>
      <c r="GE31" s="149"/>
      <c r="GF31" s="78"/>
      <c r="GG31" s="152"/>
      <c r="GH31" s="16"/>
      <c r="GI31" s="142"/>
      <c r="GJ31" s="134"/>
      <c r="GK31" s="80"/>
      <c r="GL31" s="147"/>
      <c r="GM31" s="399"/>
      <c r="GN31" s="400"/>
      <c r="GO31" s="401"/>
      <c r="GP31" s="402"/>
      <c r="GQ31" s="16"/>
      <c r="GR31" s="59"/>
      <c r="GS31" s="135"/>
      <c r="GT31" s="181"/>
      <c r="GU31" s="148"/>
      <c r="GV31" s="392"/>
      <c r="GW31" s="148"/>
      <c r="GX31" s="144"/>
      <c r="GY31" s="16"/>
      <c r="GZ31" s="137"/>
      <c r="HA31" s="142"/>
      <c r="HB31" s="134"/>
      <c r="HC31" s="80"/>
      <c r="HD31" s="147"/>
      <c r="HE31" s="399"/>
      <c r="HF31" s="400"/>
      <c r="HG31" s="401"/>
      <c r="HH31" s="402"/>
      <c r="HI31" s="16"/>
      <c r="HJ31" s="59"/>
      <c r="HK31" s="135"/>
      <c r="HL31" s="181"/>
      <c r="HM31" s="148"/>
      <c r="HN31" s="392"/>
      <c r="HO31" s="148"/>
      <c r="HP31" s="144"/>
      <c r="HQ31" s="16"/>
      <c r="HR31" s="137"/>
      <c r="HS31" s="142"/>
      <c r="HT31" s="134"/>
      <c r="HU31" s="80"/>
      <c r="HV31" s="147"/>
      <c r="HW31" s="399"/>
      <c r="HX31" s="400"/>
      <c r="HY31" s="401"/>
      <c r="HZ31" s="402"/>
      <c r="IA31" s="16"/>
      <c r="IB31" s="59"/>
      <c r="IC31" s="135"/>
      <c r="ID31" s="181"/>
      <c r="IE31" s="148"/>
      <c r="IF31" s="392"/>
      <c r="IG31" s="148"/>
      <c r="IH31" s="144"/>
      <c r="II31" s="16"/>
      <c r="IJ31" s="137"/>
      <c r="IK31" s="59"/>
      <c r="IL31" s="135"/>
      <c r="IM31" s="181"/>
      <c r="IN31" s="148"/>
      <c r="IO31" s="130"/>
      <c r="IP31" s="148"/>
      <c r="IQ31" s="145"/>
      <c r="IR31" s="152"/>
      <c r="IS31" s="16"/>
      <c r="IT31" s="59"/>
      <c r="IU31" s="181"/>
      <c r="IV31" s="48"/>
      <c r="IW31" s="144"/>
      <c r="IX31" s="130"/>
      <c r="IY31" s="149"/>
      <c r="IZ31" s="145"/>
      <c r="JA31" s="152"/>
      <c r="JB31" s="16"/>
      <c r="JC31" s="59"/>
      <c r="JD31" s="135"/>
      <c r="JE31" s="48"/>
      <c r="JF31" s="150"/>
      <c r="JG31" s="119"/>
      <c r="JH31" s="150"/>
      <c r="JI31" s="145"/>
      <c r="JJ31" s="152"/>
      <c r="JK31" s="16"/>
      <c r="JL31" s="59"/>
      <c r="JM31" s="135"/>
      <c r="JN31" s="48"/>
      <c r="JO31" s="149"/>
      <c r="JP31" s="130"/>
      <c r="JQ31" s="148"/>
      <c r="JR31" s="145"/>
      <c r="JS31" s="168"/>
      <c r="JT31" s="16"/>
      <c r="JU31" s="59"/>
      <c r="JV31" s="153"/>
      <c r="JW31" s="48"/>
      <c r="JX31" s="296"/>
      <c r="JY31" s="130"/>
      <c r="JZ31" s="144"/>
      <c r="KA31" s="145"/>
      <c r="KB31" s="120"/>
      <c r="KC31" s="16"/>
      <c r="KD31" s="59"/>
      <c r="KE31" s="135"/>
      <c r="KF31" s="48"/>
      <c r="KG31" s="220"/>
      <c r="KH31" s="130"/>
      <c r="KI31" s="148"/>
      <c r="KJ31" s="72"/>
      <c r="KK31" s="24"/>
      <c r="KL31" s="16"/>
      <c r="KM31" s="59"/>
      <c r="KN31" s="135"/>
      <c r="KO31" s="48"/>
      <c r="KP31" s="148"/>
      <c r="KQ31" s="259"/>
      <c r="KR31" s="328"/>
      <c r="KS31" s="329"/>
      <c r="KT31" s="398"/>
      <c r="KU31" s="16"/>
      <c r="KV31" s="59"/>
      <c r="KW31" s="181"/>
      <c r="KX31" s="48"/>
      <c r="KY31" s="144"/>
      <c r="KZ31" s="130"/>
      <c r="LA31" s="144"/>
      <c r="LB31" s="145"/>
      <c r="LC31" s="152"/>
      <c r="LD31" s="16"/>
      <c r="LE31" s="59"/>
      <c r="LF31" s="135"/>
      <c r="LG31" s="181"/>
      <c r="LH31" s="148"/>
      <c r="LI31" s="130"/>
      <c r="LJ31" s="148"/>
      <c r="LK31" s="145"/>
      <c r="LL31" s="24"/>
      <c r="LM31" s="16"/>
      <c r="LN31" s="59"/>
      <c r="LO31" s="135"/>
      <c r="LP31" s="48"/>
      <c r="LQ31" s="150"/>
      <c r="LR31" s="119"/>
      <c r="LS31" s="150"/>
      <c r="LT31" s="145"/>
      <c r="LU31" s="152"/>
      <c r="LV31" s="16"/>
      <c r="LW31" s="59"/>
      <c r="LX31" s="135"/>
      <c r="LY31" s="48"/>
      <c r="LZ31" s="144"/>
      <c r="MA31" s="130"/>
      <c r="MB31" s="148"/>
      <c r="MC31" s="145"/>
      <c r="MD31" s="152"/>
      <c r="ME31" s="16"/>
      <c r="MF31" s="59"/>
      <c r="MG31" s="135"/>
      <c r="MH31" s="48"/>
      <c r="MI31" s="148"/>
      <c r="MJ31" s="130"/>
      <c r="MK31" s="148"/>
      <c r="ML31" s="145"/>
      <c r="MM31" s="24"/>
      <c r="MN31" s="16"/>
      <c r="MO31" s="59"/>
      <c r="MP31" s="135"/>
      <c r="MQ31" s="181"/>
      <c r="MR31" s="260"/>
      <c r="MS31" s="262"/>
      <c r="MT31" s="260"/>
      <c r="MU31" s="261"/>
      <c r="MV31" s="106"/>
      <c r="MW31" s="137"/>
      <c r="MX31" s="7"/>
      <c r="MY31" s="156"/>
      <c r="MZ31" s="258"/>
      <c r="NA31" s="155"/>
      <c r="NB31" s="263"/>
      <c r="NC31" s="155"/>
      <c r="ND31" s="32"/>
      <c r="NF31" s="137"/>
      <c r="NG31" s="7"/>
      <c r="NH31" s="156"/>
      <c r="NI31" s="258"/>
      <c r="NJ31" s="155"/>
      <c r="NK31" s="130"/>
      <c r="NL31" s="155"/>
      <c r="NM31" s="145"/>
      <c r="NN31" s="152"/>
      <c r="NP31" s="7"/>
      <c r="NQ31" s="156"/>
      <c r="NR31" s="258"/>
      <c r="NS31" s="155"/>
      <c r="NT31" s="263"/>
      <c r="NU31" s="155"/>
      <c r="NV31" s="32"/>
      <c r="NY31" s="7"/>
      <c r="NZ31" s="156"/>
      <c r="OA31" s="258"/>
      <c r="OB31" s="155"/>
      <c r="OC31" s="263"/>
      <c r="OD31" s="155"/>
      <c r="OE31" s="32"/>
      <c r="OH31" s="7"/>
      <c r="OI31" s="156"/>
      <c r="OJ31" s="258"/>
      <c r="OK31" s="155"/>
      <c r="OL31" s="263"/>
      <c r="OM31" s="155"/>
      <c r="ON31" s="32"/>
      <c r="OQ31" s="7"/>
      <c r="OR31" s="156"/>
      <c r="OS31" s="258"/>
      <c r="OT31" s="155"/>
      <c r="OU31" s="263"/>
      <c r="OV31" s="155"/>
      <c r="OW31" s="32"/>
      <c r="OZ31" s="7"/>
      <c r="PA31" s="156"/>
      <c r="PB31" s="342"/>
      <c r="PC31" s="155"/>
      <c r="PD31" s="130"/>
      <c r="PE31" s="155"/>
      <c r="PF31" s="308"/>
      <c r="PG31" s="152"/>
      <c r="PI31" s="7"/>
      <c r="PJ31" s="156"/>
      <c r="PK31" s="342"/>
      <c r="PL31" s="155"/>
      <c r="PM31" s="130"/>
      <c r="PN31" s="155"/>
      <c r="PO31" s="32"/>
      <c r="PP31" s="24"/>
      <c r="PR31" s="7"/>
      <c r="PS31" s="156"/>
      <c r="PT31" s="258"/>
      <c r="PU31" s="155"/>
      <c r="PV31" s="263"/>
      <c r="PW31" s="155"/>
      <c r="PX31" s="32"/>
      <c r="QA31" s="7"/>
      <c r="QB31" s="156"/>
      <c r="QC31" s="342"/>
      <c r="QD31" s="155"/>
      <c r="QE31" s="17"/>
      <c r="QF31" s="155"/>
      <c r="QG31" s="308"/>
      <c r="QH31" s="24"/>
      <c r="QJ31" s="7"/>
      <c r="QK31" s="156"/>
      <c r="QL31" s="258"/>
      <c r="QM31" s="155"/>
      <c r="QN31" s="263"/>
      <c r="QO31" s="155"/>
      <c r="QP31" s="32"/>
      <c r="QS31" s="7"/>
      <c r="QT31" s="156"/>
      <c r="QU31" s="258"/>
      <c r="QV31" s="155"/>
      <c r="QW31" s="263"/>
      <c r="QX31" s="155"/>
      <c r="QY31" s="32"/>
      <c r="RB31" s="7"/>
      <c r="RC31" s="156"/>
      <c r="RD31" s="258"/>
      <c r="RE31" s="155"/>
      <c r="RF31" s="263"/>
      <c r="RG31" s="155"/>
      <c r="RH31" s="32"/>
      <c r="RK31" s="7"/>
      <c r="RL31" s="156"/>
      <c r="RM31" s="258"/>
      <c r="RN31" s="155"/>
      <c r="RO31" s="263"/>
      <c r="RP31" s="155"/>
      <c r="RQ31" s="32"/>
      <c r="RT31" s="7"/>
      <c r="RU31" s="156"/>
      <c r="RV31" s="258"/>
      <c r="RW31" s="155"/>
      <c r="RX31" s="263"/>
      <c r="RY31" s="155"/>
      <c r="RZ31" s="32"/>
      <c r="SC31" s="7"/>
      <c r="SD31" s="156"/>
      <c r="SE31" s="258"/>
      <c r="SF31" s="155"/>
      <c r="SG31" s="263"/>
      <c r="SH31" s="155"/>
      <c r="SI31" s="32"/>
      <c r="SL31" s="7"/>
      <c r="SM31" s="156"/>
      <c r="SN31" s="258"/>
      <c r="SO31" s="155"/>
      <c r="SP31" s="263"/>
      <c r="SQ31" s="155"/>
      <c r="SR31" s="32"/>
      <c r="SU31" s="7"/>
      <c r="SV31" s="156"/>
      <c r="SW31" s="342">
        <v>24</v>
      </c>
      <c r="SX31" s="155"/>
      <c r="SY31" s="263"/>
      <c r="SZ31" s="155"/>
      <c r="TA31" s="32"/>
      <c r="TD31" s="7"/>
      <c r="TE31" s="156"/>
      <c r="TF31" s="342">
        <v>24</v>
      </c>
      <c r="TG31" s="155"/>
      <c r="TH31" s="17"/>
      <c r="TI31" s="155"/>
      <c r="TJ31" s="32"/>
      <c r="TK31" s="24"/>
    </row>
    <row r="32" spans="1:531" s="138" customFormat="1" ht="18.75" customHeight="1" thickTop="1" thickBot="1" x14ac:dyDescent="0.3">
      <c r="A32" s="360">
        <v>29</v>
      </c>
      <c r="B32" s="431" t="str">
        <f t="shared" ref="B32:H32" si="29">JC5</f>
        <v>SMITHFIELD FARMLAND</v>
      </c>
      <c r="C32" s="431" t="str">
        <f t="shared" si="29"/>
        <v>FARMLAND</v>
      </c>
      <c r="D32" s="213" t="str">
        <f t="shared" si="29"/>
        <v>PED. 5000236</v>
      </c>
      <c r="E32" s="341">
        <f t="shared" si="29"/>
        <v>42031</v>
      </c>
      <c r="F32" s="180">
        <f t="shared" si="29"/>
        <v>19191.64</v>
      </c>
      <c r="G32" s="131">
        <f t="shared" si="29"/>
        <v>23</v>
      </c>
      <c r="H32" s="65">
        <f t="shared" si="29"/>
        <v>19200.009999999998</v>
      </c>
      <c r="I32" s="221">
        <f t="shared" si="28"/>
        <v>-8.3699999999989814</v>
      </c>
      <c r="N32" s="336">
        <f>SUM(N8:N31)</f>
        <v>18768</v>
      </c>
      <c r="P32" s="336">
        <f>SUM(P8:P31)</f>
        <v>18768</v>
      </c>
      <c r="W32" s="336">
        <f>SUM(W8:W31)</f>
        <v>18954.199999999997</v>
      </c>
      <c r="Y32" s="336">
        <f>SUM(Y8:Y31)</f>
        <v>19054.199999999997</v>
      </c>
      <c r="AF32" s="337">
        <f>SUM(AF8:AF31)</f>
        <v>18877.46</v>
      </c>
      <c r="AH32" s="337">
        <f>SUM(AH8:AH31)</f>
        <v>18877.560000000001</v>
      </c>
      <c r="AK32" s="140"/>
      <c r="AL32" s="140"/>
      <c r="AO32" s="337">
        <f>SUM(AO8:AO31)</f>
        <v>21284.3</v>
      </c>
      <c r="AQ32" s="365">
        <f>SUM(AQ8:AQ31)</f>
        <v>21284.3</v>
      </c>
      <c r="AT32" s="140"/>
      <c r="AU32" s="140"/>
      <c r="AV32" s="366"/>
      <c r="AW32" s="140"/>
      <c r="AX32" s="221">
        <f>SUM(AX8:AX31)</f>
        <v>18995.019999999993</v>
      </c>
      <c r="AY32" s="221"/>
      <c r="AZ32" s="221">
        <f>SUM(AZ8:AZ31)</f>
        <v>18995.019999999993</v>
      </c>
      <c r="BA32" s="140"/>
      <c r="BB32" s="140"/>
      <c r="BC32" s="140"/>
      <c r="BD32" s="140"/>
      <c r="BE32" s="140"/>
      <c r="BF32" s="140"/>
      <c r="BG32" s="221">
        <f>SUM(BG8:BG31)</f>
        <v>19032.190000000006</v>
      </c>
      <c r="BH32" s="221"/>
      <c r="BI32" s="221">
        <f>SUM(BI8:BI31)</f>
        <v>19032.190000000006</v>
      </c>
      <c r="BJ32" s="140"/>
      <c r="BK32" s="140"/>
      <c r="BL32" s="140"/>
      <c r="BM32" s="140"/>
      <c r="BN32" s="140"/>
      <c r="BO32" s="140"/>
      <c r="BP32" s="367">
        <f>SUM(BP8:BP31)</f>
        <v>19337.439999999999</v>
      </c>
      <c r="BQ32" s="140"/>
      <c r="BR32" s="221">
        <f>SUM(BR8:BR31)</f>
        <v>19337.439999999999</v>
      </c>
      <c r="BS32" s="140"/>
      <c r="BT32" s="140"/>
      <c r="BU32" s="140"/>
      <c r="BV32" s="140"/>
      <c r="BW32" s="140"/>
      <c r="BX32" s="140"/>
      <c r="BY32" s="367">
        <f>SUM(BY8:BY31)</f>
        <v>19477.55</v>
      </c>
      <c r="BZ32" s="140"/>
      <c r="CA32" s="221">
        <f>SUM(CA8:CA31)</f>
        <v>19477.55</v>
      </c>
      <c r="CB32" s="140"/>
      <c r="CC32" s="140"/>
      <c r="CD32" s="140"/>
      <c r="CE32" s="140"/>
      <c r="CF32" s="140"/>
      <c r="CG32" s="140"/>
      <c r="CH32" s="367">
        <f>SUM(CH8:CH31)</f>
        <v>19387.399999999994</v>
      </c>
      <c r="CI32" s="140"/>
      <c r="CJ32" s="221">
        <f>SUM(CJ8:CJ31)</f>
        <v>19387.399999999994</v>
      </c>
      <c r="CK32" s="140"/>
      <c r="CL32" s="140"/>
      <c r="CM32" s="140"/>
      <c r="CN32" s="140"/>
      <c r="CO32" s="140"/>
      <c r="CP32" s="140"/>
      <c r="CQ32" s="221">
        <f>SUM(CQ8:CQ31)</f>
        <v>19614.399999999998</v>
      </c>
      <c r="CR32" s="140"/>
      <c r="CS32" s="221">
        <f>SUM(CS8:CS31)</f>
        <v>19614.399999999998</v>
      </c>
      <c r="CT32" s="140"/>
      <c r="CU32" s="140"/>
      <c r="CV32" s="140"/>
      <c r="CW32" s="140"/>
      <c r="CX32" s="140"/>
      <c r="CY32" s="140"/>
      <c r="CZ32" s="221">
        <f>SUM(CZ8:CZ31)</f>
        <v>18944.689999999999</v>
      </c>
      <c r="DA32" s="221"/>
      <c r="DB32" s="221">
        <f>SUM(DB8:DB31)</f>
        <v>18944.689999999999</v>
      </c>
      <c r="DC32" s="140"/>
      <c r="DD32" s="140"/>
      <c r="DE32" s="140"/>
      <c r="DF32" s="140"/>
      <c r="DG32" s="140"/>
      <c r="DH32" s="140"/>
      <c r="DI32" s="221">
        <f>SUM(DI8:DI31)</f>
        <v>19380.200000000004</v>
      </c>
      <c r="DJ32" s="221"/>
      <c r="DK32" s="221">
        <f>SUM(DK8:DK31)</f>
        <v>19380.200000000004</v>
      </c>
      <c r="DL32" s="140" t="s">
        <v>37</v>
      </c>
      <c r="DM32" s="140"/>
      <c r="DN32" s="140"/>
      <c r="DO32" s="140"/>
      <c r="DP32" s="140"/>
      <c r="DQ32" s="140"/>
      <c r="DR32" s="221">
        <f>SUM(DR8:DR31)</f>
        <v>19314.75</v>
      </c>
      <c r="DS32" s="140"/>
      <c r="DT32" s="221">
        <f>SUM(DT8:DT31)</f>
        <v>19314.75</v>
      </c>
      <c r="DU32" s="140"/>
      <c r="DV32" s="140"/>
      <c r="DW32" s="140"/>
      <c r="DX32" s="140"/>
      <c r="DY32" s="140"/>
      <c r="DZ32" s="140"/>
      <c r="EA32" s="221">
        <f>SUM(EA8:EA31)</f>
        <v>18288.88</v>
      </c>
      <c r="EB32" s="140"/>
      <c r="EC32" s="221">
        <f>SUM(EC8:EC31)</f>
        <v>18288.883000000002</v>
      </c>
      <c r="ED32" s="140"/>
      <c r="EE32" s="140"/>
      <c r="EF32" s="140"/>
      <c r="EG32" s="140"/>
      <c r="EH32" s="140"/>
      <c r="EI32" s="140"/>
      <c r="EJ32" s="221">
        <f>SUM(EJ8:EJ31)</f>
        <v>19024.04</v>
      </c>
      <c r="EK32" s="140"/>
      <c r="EL32" s="221">
        <f>SUM(EL8:EL31)</f>
        <v>19024.04</v>
      </c>
      <c r="EM32" s="140"/>
      <c r="EN32" s="140"/>
      <c r="EO32" s="140"/>
      <c r="EP32" s="140"/>
      <c r="EQ32" s="140"/>
      <c r="ER32" s="140"/>
      <c r="ES32" s="316">
        <f>SUM(ES8:ES31)</f>
        <v>9388.2000000000007</v>
      </c>
      <c r="ET32" s="140"/>
      <c r="EU32" s="221">
        <f>SUM(EU8:EU31)</f>
        <v>9388.2000000000007</v>
      </c>
      <c r="EV32" s="140"/>
      <c r="EW32" s="140"/>
      <c r="EX32" s="140"/>
      <c r="EY32" s="140"/>
      <c r="EZ32" s="140"/>
      <c r="FA32" s="140"/>
      <c r="FB32" s="221">
        <f>SUM(FB8:FB31)</f>
        <v>19792.199999999997</v>
      </c>
      <c r="FC32" s="221"/>
      <c r="FD32" s="221">
        <f>SUM(FD8:FD31)</f>
        <v>19792.199999999997</v>
      </c>
      <c r="FE32" s="140" t="s">
        <v>37</v>
      </c>
      <c r="FF32" s="140"/>
      <c r="FG32" s="140"/>
      <c r="FH32" s="140"/>
      <c r="FI32" s="140"/>
      <c r="FJ32" s="140"/>
      <c r="FK32" s="221">
        <f>SUM(FK8:FK31)</f>
        <v>18790.950000000004</v>
      </c>
      <c r="FL32" s="140"/>
      <c r="FM32" s="221">
        <f>SUM(FM8:FM31)</f>
        <v>18790.950000000004</v>
      </c>
      <c r="FN32" s="140"/>
      <c r="FO32" s="140"/>
      <c r="FP32" s="140"/>
      <c r="FQ32" s="140"/>
      <c r="FR32" s="140"/>
      <c r="FS32" s="140"/>
      <c r="FT32" s="221">
        <f>SUM(FT8:FT31)</f>
        <v>8915.3099999999977</v>
      </c>
      <c r="FU32" s="140"/>
      <c r="FV32" s="221">
        <f>SUM(FV8:FV31)</f>
        <v>8915.3099999999977</v>
      </c>
      <c r="FW32" s="140"/>
      <c r="FX32" s="140"/>
      <c r="FY32" s="140"/>
      <c r="FZ32" s="140"/>
      <c r="GA32" s="140"/>
      <c r="GB32" s="140"/>
      <c r="GC32" s="221">
        <f>SUM(GC8:GC31)</f>
        <v>18693.669999999998</v>
      </c>
      <c r="GD32" s="140"/>
      <c r="GE32" s="221">
        <f>SUM(GE8:GE31)</f>
        <v>18693.669999999998</v>
      </c>
      <c r="GF32" s="140"/>
      <c r="GG32" s="140"/>
      <c r="GH32" s="140"/>
      <c r="GI32" s="140"/>
      <c r="GJ32" s="140"/>
      <c r="GK32" s="140"/>
      <c r="GL32" s="221">
        <f>SUM(GL8:GL31)</f>
        <v>19639.899999999994</v>
      </c>
      <c r="GM32" s="140"/>
      <c r="GN32" s="316">
        <f>SUM(GN8:GN31)</f>
        <v>19639.899999999994</v>
      </c>
      <c r="GO32" s="140"/>
      <c r="GP32" s="140"/>
      <c r="GQ32" s="140"/>
      <c r="GR32" s="140"/>
      <c r="GS32" s="140"/>
      <c r="GT32" s="140"/>
      <c r="GU32" s="221">
        <f>SUM(GU8:GU31)</f>
        <v>18819.05</v>
      </c>
      <c r="GV32" s="140"/>
      <c r="GW32" s="221">
        <f>SUM(GW8:GW31)</f>
        <v>18819.05</v>
      </c>
      <c r="GX32" s="140"/>
      <c r="GY32" s="140"/>
      <c r="HD32" s="336">
        <f>SUM(HD8:HD31)</f>
        <v>18664.39</v>
      </c>
      <c r="HF32" s="336">
        <f>SUM(HF8:HF31)</f>
        <v>18664.39</v>
      </c>
      <c r="HJ32" s="140"/>
      <c r="HK32" s="140"/>
      <c r="HL32" s="140"/>
      <c r="HM32" s="221">
        <f>SUM(HM8:HM31)</f>
        <v>19126.400000000005</v>
      </c>
      <c r="HN32" s="140"/>
      <c r="HO32" s="221">
        <f>SUM(HO8:HO31)</f>
        <v>19126.400000000005</v>
      </c>
      <c r="HP32" s="140"/>
      <c r="HQ32" s="140"/>
      <c r="HV32" s="336">
        <f>SUM(HV8:HV31)</f>
        <v>18796.39</v>
      </c>
      <c r="HX32" s="336">
        <f>SUM(HX8:HX31)</f>
        <v>18796.39</v>
      </c>
      <c r="IE32" s="336">
        <f>SUM(IE8:IE31)</f>
        <v>20574.5</v>
      </c>
      <c r="IG32" s="336">
        <f>SUM(IG8:IG31)</f>
        <v>20574.5</v>
      </c>
      <c r="IN32" s="336">
        <f>SUM(IN8:IN31)</f>
        <v>19071.399999999998</v>
      </c>
      <c r="IP32" s="336">
        <f>SUM(IP8:IP31)</f>
        <v>19071.399999999998</v>
      </c>
      <c r="IW32" s="336">
        <f>SUM(IW8:IW31)</f>
        <v>19292.05</v>
      </c>
      <c r="IY32" s="336">
        <f>SUM(IY8:IY31)</f>
        <v>19292.05</v>
      </c>
      <c r="JF32" s="337">
        <f>SUM(JF8:JF31)</f>
        <v>19200.010000000002</v>
      </c>
      <c r="JH32" s="336">
        <f>SUM(JH8:JH31)</f>
        <v>19200.010000000002</v>
      </c>
      <c r="JN32" s="368"/>
      <c r="JO32" s="337">
        <f>SUM(JO8:JO31)</f>
        <v>18729.71</v>
      </c>
      <c r="JP32" s="337"/>
      <c r="JQ32" s="337">
        <f>SUM(JQ8:JQ31)</f>
        <v>18729.71</v>
      </c>
      <c r="JX32" s="336">
        <f>SUM(JX8:JX31)</f>
        <v>19453.399999999998</v>
      </c>
      <c r="JZ32" s="336">
        <f>SUM(JZ8:JZ31)</f>
        <v>19453.399999999998</v>
      </c>
      <c r="KG32" s="336">
        <f>SUM(KG8:KG31)</f>
        <v>20709.400000000005</v>
      </c>
      <c r="KI32" s="336">
        <f>SUM(KI8:KI31)</f>
        <v>19748.200000000004</v>
      </c>
      <c r="KP32" s="337">
        <f>SUM(KP8:KP31)</f>
        <v>19592.900000000001</v>
      </c>
      <c r="KR32" s="337">
        <f>SUM(KR8:KR31)</f>
        <v>0</v>
      </c>
      <c r="KY32" s="336">
        <f>SUM(KY8:KY31)</f>
        <v>19268.499999999996</v>
      </c>
      <c r="LA32" s="336">
        <f>SUM(LA8:LA31)</f>
        <v>19268.499999999996</v>
      </c>
      <c r="LF32" s="368"/>
      <c r="LG32" s="368"/>
      <c r="LH32" s="337">
        <f>SUM(LH8:LH31)</f>
        <v>19016.882999999998</v>
      </c>
      <c r="LI32" s="337"/>
      <c r="LJ32" s="337">
        <f>SUM(LJ8:LJ30)</f>
        <v>0</v>
      </c>
      <c r="LO32" s="140"/>
      <c r="LQ32" s="336">
        <f>SUM(LQ8:LQ31)</f>
        <v>0</v>
      </c>
      <c r="LS32" s="336">
        <f>SUM(LS8:LS31)</f>
        <v>0</v>
      </c>
      <c r="LZ32" s="337">
        <f>SUM(LZ8:LZ31)</f>
        <v>0</v>
      </c>
      <c r="MB32" s="336">
        <f>SUM(MB8:MB31)</f>
        <v>0</v>
      </c>
      <c r="MI32" s="336">
        <f>SUM(MI8:MI31)</f>
        <v>0</v>
      </c>
      <c r="MJ32" s="336"/>
      <c r="MK32" s="336">
        <f t="shared" ref="MK32" si="30">SUM(MK8:MK31)</f>
        <v>0</v>
      </c>
      <c r="MR32" s="336">
        <f>SUM(MR8:MR31)</f>
        <v>0</v>
      </c>
      <c r="MT32" s="336">
        <f>SUM(MT8:MT31)</f>
        <v>0</v>
      </c>
      <c r="NA32" s="336">
        <f>SUM(NA8:NA31)</f>
        <v>0</v>
      </c>
      <c r="NC32" s="336">
        <f>SUM(NC8:NC31)</f>
        <v>0</v>
      </c>
      <c r="NJ32" s="336">
        <f>SUM(NJ8:NJ31)</f>
        <v>0</v>
      </c>
      <c r="NL32" s="336">
        <f>SUM(NL8:NL31)</f>
        <v>0</v>
      </c>
      <c r="NS32" s="336">
        <f>SUM(NS8:NS31)</f>
        <v>0</v>
      </c>
      <c r="OB32" s="336">
        <f>SUM(OB8:OB31)</f>
        <v>0</v>
      </c>
      <c r="OK32" s="336">
        <f>SUM(OK8:OK31)</f>
        <v>0</v>
      </c>
      <c r="OM32" s="336">
        <f>SUM(OM8:OM31)</f>
        <v>0</v>
      </c>
      <c r="OT32" s="336">
        <f>SUM(OT8:OT31)</f>
        <v>0</v>
      </c>
      <c r="OV32" s="336">
        <f>SUM(OV8:OV31)</f>
        <v>0</v>
      </c>
      <c r="PC32" s="336">
        <f>SUM(PC8:PC31)</f>
        <v>0</v>
      </c>
      <c r="PE32" s="336">
        <f>SUM(PE8:PE31)</f>
        <v>0</v>
      </c>
      <c r="PL32" s="336">
        <f>SUM(PL8:PL31)</f>
        <v>0</v>
      </c>
      <c r="PN32" s="336">
        <f>SUM(PN8:PN31)</f>
        <v>0</v>
      </c>
      <c r="PU32" s="336">
        <f>SUM(PU8:PU31)</f>
        <v>0</v>
      </c>
      <c r="PW32" s="336">
        <f>SUM(PW8:PW31)</f>
        <v>0</v>
      </c>
      <c r="QD32" s="336">
        <f>SUM(QD8:QD31)</f>
        <v>0</v>
      </c>
      <c r="QF32" s="336">
        <f>SUM(QF8:QF31)</f>
        <v>0</v>
      </c>
      <c r="QM32" s="336">
        <f>SUM(QM8:QM31)</f>
        <v>0</v>
      </c>
      <c r="QO32" s="336">
        <f>SUM(QO8:QO31)</f>
        <v>0</v>
      </c>
      <c r="QV32" s="336">
        <f>SUM(QV8:QV31)</f>
        <v>0</v>
      </c>
      <c r="QX32" s="336">
        <f>SUM(QX8:QX31)</f>
        <v>0</v>
      </c>
      <c r="RE32" s="336">
        <f>SUM(RE8:RE31)</f>
        <v>0</v>
      </c>
      <c r="RG32" s="336">
        <f>SUM(RG8:RG31)</f>
        <v>0</v>
      </c>
      <c r="RN32" s="336">
        <f>SUM(RN8:RN31)</f>
        <v>0</v>
      </c>
      <c r="RP32" s="336">
        <f>SUM(RP8:RP31)</f>
        <v>0</v>
      </c>
      <c r="RW32" s="336">
        <f>SUM(RW8:RW31)</f>
        <v>0</v>
      </c>
      <c r="RY32" s="336">
        <f>SUM(RY8:RY31)</f>
        <v>0</v>
      </c>
      <c r="SF32" s="336">
        <f>SUM(SF8:SF31)</f>
        <v>0</v>
      </c>
      <c r="SH32" s="336">
        <f>SUM(SH8:SH31)</f>
        <v>0</v>
      </c>
      <c r="SO32" s="336">
        <f>SUM(SO8:SO31)</f>
        <v>0</v>
      </c>
      <c r="SQ32" s="336">
        <f>SUM(SQ8:SQ31)</f>
        <v>0</v>
      </c>
      <c r="SX32" s="336">
        <f>SUM(SX8:SX31)</f>
        <v>0</v>
      </c>
      <c r="SZ32" s="336">
        <f>SUM(SZ8:SZ31)</f>
        <v>0</v>
      </c>
      <c r="TG32" s="336">
        <f>SUM(TG8:TG31)</f>
        <v>0</v>
      </c>
      <c r="TI32" s="336">
        <f>SUM(TI8:TI31)</f>
        <v>0</v>
      </c>
    </row>
    <row r="33" spans="1:529" s="138" customFormat="1" ht="18.75" customHeight="1" thickTop="1" thickBot="1" x14ac:dyDescent="0.3">
      <c r="A33" s="360">
        <v>30</v>
      </c>
      <c r="B33" s="140" t="str">
        <f t="shared" ref="B33:H33" si="31">JL5</f>
        <v>SMITHFIELD FARMLAND</v>
      </c>
      <c r="C33" s="140" t="str">
        <f t="shared" si="31"/>
        <v>FARMLAND</v>
      </c>
      <c r="D33" s="213" t="str">
        <f t="shared" si="31"/>
        <v>PED. 5000237</v>
      </c>
      <c r="E33" s="341">
        <f t="shared" si="31"/>
        <v>42032</v>
      </c>
      <c r="F33" s="180">
        <f t="shared" si="31"/>
        <v>18724.3</v>
      </c>
      <c r="G33" s="131">
        <f t="shared" si="31"/>
        <v>22</v>
      </c>
      <c r="H33" s="65">
        <f t="shared" si="31"/>
        <v>18729.71</v>
      </c>
      <c r="I33" s="221">
        <f t="shared" si="28"/>
        <v>-5.4099999999998545</v>
      </c>
      <c r="N33" s="689" t="s">
        <v>21</v>
      </c>
      <c r="O33" s="690"/>
      <c r="P33" s="369">
        <f>SUM(Q5-P32)</f>
        <v>0</v>
      </c>
      <c r="W33" s="508" t="s">
        <v>21</v>
      </c>
      <c r="X33" s="509"/>
      <c r="Y33" s="369">
        <f>Z5-Y32</f>
        <v>-83.469999999997526</v>
      </c>
      <c r="AF33" s="689" t="s">
        <v>21</v>
      </c>
      <c r="AG33" s="690"/>
      <c r="AH33" s="369">
        <f>AI5-AH32</f>
        <v>-0.10000000000218279</v>
      </c>
      <c r="AO33" s="689" t="s">
        <v>21</v>
      </c>
      <c r="AP33" s="690"/>
      <c r="AQ33" s="369">
        <f>AR5-AQ32</f>
        <v>0</v>
      </c>
      <c r="AV33" s="252"/>
      <c r="AX33" s="689" t="s">
        <v>21</v>
      </c>
      <c r="AY33" s="690"/>
      <c r="AZ33" s="369">
        <f>BA5-AZ32</f>
        <v>0</v>
      </c>
      <c r="BP33" s="689" t="s">
        <v>21</v>
      </c>
      <c r="BQ33" s="690"/>
      <c r="BR33" s="235">
        <f>BS5-BR32</f>
        <v>0</v>
      </c>
      <c r="BY33" s="689" t="s">
        <v>21</v>
      </c>
      <c r="BZ33" s="690"/>
      <c r="CA33" s="235">
        <f>CB5-CA32</f>
        <v>0</v>
      </c>
      <c r="CH33" s="689" t="s">
        <v>21</v>
      </c>
      <c r="CI33" s="690"/>
      <c r="CJ33" s="370">
        <f>CK5-CJ32</f>
        <v>0</v>
      </c>
      <c r="CQ33" s="689" t="s">
        <v>21</v>
      </c>
      <c r="CR33" s="690"/>
      <c r="CS33" s="369">
        <f>CT5-CS32</f>
        <v>0</v>
      </c>
      <c r="CZ33" s="689" t="s">
        <v>21</v>
      </c>
      <c r="DA33" s="690"/>
      <c r="DB33" s="369">
        <f>DC5-DB32</f>
        <v>0</v>
      </c>
      <c r="DI33" s="689" t="s">
        <v>21</v>
      </c>
      <c r="DJ33" s="690"/>
      <c r="DK33" s="369">
        <f>DL5-DK32</f>
        <v>0</v>
      </c>
      <c r="DR33" s="689" t="s">
        <v>21</v>
      </c>
      <c r="DS33" s="690"/>
      <c r="DT33" s="369">
        <f>DU5-DT32</f>
        <v>0</v>
      </c>
      <c r="EA33" s="689" t="s">
        <v>21</v>
      </c>
      <c r="EB33" s="690"/>
      <c r="EC33" s="369">
        <f>ED5-EC32</f>
        <v>-3.0000000006111804E-3</v>
      </c>
      <c r="EJ33" s="689" t="s">
        <v>21</v>
      </c>
      <c r="EK33" s="690"/>
      <c r="EL33" s="369">
        <f>EM5-EL32</f>
        <v>0</v>
      </c>
      <c r="ES33" s="356" t="s">
        <v>21</v>
      </c>
      <c r="ET33" s="357"/>
      <c r="EU33" s="369">
        <f>EV5-EU32</f>
        <v>0</v>
      </c>
      <c r="FB33" s="689" t="s">
        <v>21</v>
      </c>
      <c r="FC33" s="690"/>
      <c r="FD33" s="369">
        <f>FE5-FD32</f>
        <v>0</v>
      </c>
      <c r="FK33" s="689" t="s">
        <v>21</v>
      </c>
      <c r="FL33" s="690"/>
      <c r="FM33" s="369">
        <f>FN5-FM32</f>
        <v>0</v>
      </c>
      <c r="FT33" s="689" t="s">
        <v>21</v>
      </c>
      <c r="FU33" s="690"/>
      <c r="FV33" s="369">
        <f>FW5-FV32</f>
        <v>0</v>
      </c>
      <c r="GC33" s="689" t="s">
        <v>21</v>
      </c>
      <c r="GD33" s="690"/>
      <c r="GE33" s="369">
        <f>GF5-GE32</f>
        <v>0</v>
      </c>
      <c r="GL33" s="356" t="s">
        <v>21</v>
      </c>
      <c r="GM33" s="357"/>
      <c r="GN33" s="369">
        <f>GO5-GN32</f>
        <v>0</v>
      </c>
      <c r="GR33" s="140"/>
      <c r="GS33" s="140"/>
      <c r="GT33" s="140"/>
      <c r="GU33" s="696" t="s">
        <v>21</v>
      </c>
      <c r="GV33" s="697"/>
      <c r="GW33" s="370">
        <f>GX5-GW32</f>
        <v>0</v>
      </c>
      <c r="GX33" s="140"/>
      <c r="GY33" s="140"/>
      <c r="HD33" s="689" t="s">
        <v>21</v>
      </c>
      <c r="HE33" s="690"/>
      <c r="HF33" s="369">
        <f>HG5-HF32</f>
        <v>0</v>
      </c>
      <c r="HJ33" s="140"/>
      <c r="HK33" s="140"/>
      <c r="HL33" s="140"/>
      <c r="HM33" s="696" t="s">
        <v>21</v>
      </c>
      <c r="HN33" s="697"/>
      <c r="HO33" s="370">
        <f>HP5-HO32</f>
        <v>0</v>
      </c>
      <c r="HP33" s="140"/>
      <c r="HQ33" s="140"/>
      <c r="HV33" s="689" t="s">
        <v>21</v>
      </c>
      <c r="HW33" s="690"/>
      <c r="HX33" s="369">
        <f>HY5-HX32</f>
        <v>0</v>
      </c>
      <c r="IE33" s="512" t="s">
        <v>21</v>
      </c>
      <c r="IF33" s="513"/>
      <c r="IG33" s="369">
        <f>IH5-IG32</f>
        <v>0</v>
      </c>
      <c r="IN33" s="512" t="s">
        <v>21</v>
      </c>
      <c r="IO33" s="513"/>
      <c r="IP33" s="369">
        <f>IQ5-IP32</f>
        <v>0</v>
      </c>
      <c r="IW33" s="356" t="s">
        <v>21</v>
      </c>
      <c r="IX33" s="357"/>
      <c r="IY33" s="369">
        <f>IZ5-IY32</f>
        <v>0</v>
      </c>
      <c r="JF33" s="356" t="s">
        <v>21</v>
      </c>
      <c r="JG33" s="357"/>
      <c r="JH33" s="369">
        <f>JI5-JH32</f>
        <v>0</v>
      </c>
      <c r="JX33" s="356" t="s">
        <v>21</v>
      </c>
      <c r="JY33" s="357"/>
      <c r="JZ33" s="369">
        <f>KA5-JZ32</f>
        <v>0</v>
      </c>
      <c r="KG33" s="356" t="s">
        <v>21</v>
      </c>
      <c r="KH33" s="357"/>
      <c r="KI33" s="369">
        <f>KJ5-KI32</f>
        <v>961.19999999999709</v>
      </c>
      <c r="KP33" s="689" t="s">
        <v>21</v>
      </c>
      <c r="KQ33" s="690"/>
      <c r="KR33" s="369">
        <f>KS5-KR32</f>
        <v>19592.900000000001</v>
      </c>
      <c r="KY33" s="689" t="s">
        <v>21</v>
      </c>
      <c r="KZ33" s="690"/>
      <c r="LA33" s="369">
        <f>LB5-LA32</f>
        <v>0</v>
      </c>
      <c r="LQ33" s="689" t="s">
        <v>21</v>
      </c>
      <c r="LR33" s="690"/>
      <c r="LS33" s="369">
        <f>LT5-LS32</f>
        <v>0</v>
      </c>
      <c r="LZ33" s="689" t="s">
        <v>21</v>
      </c>
      <c r="MA33" s="690"/>
      <c r="MB33" s="369">
        <f>MC5-MB32</f>
        <v>0</v>
      </c>
      <c r="MI33" s="689" t="s">
        <v>21</v>
      </c>
      <c r="MJ33" s="690"/>
      <c r="MK33" s="369">
        <f>ML5-MK32</f>
        <v>0</v>
      </c>
      <c r="MR33" s="689" t="s">
        <v>21</v>
      </c>
      <c r="MS33" s="690"/>
      <c r="MT33" s="369">
        <f>MU5-MT32</f>
        <v>0</v>
      </c>
      <c r="NA33" s="689" t="s">
        <v>21</v>
      </c>
      <c r="NB33" s="690"/>
      <c r="NC33" s="369">
        <f>ND5-NC32</f>
        <v>0</v>
      </c>
      <c r="NJ33" s="689" t="s">
        <v>21</v>
      </c>
      <c r="NK33" s="690"/>
      <c r="NL33" s="369">
        <f>NM5-NL32</f>
        <v>0</v>
      </c>
      <c r="NS33" s="689" t="s">
        <v>21</v>
      </c>
      <c r="NT33" s="690"/>
      <c r="NU33" s="369">
        <f>NV5-NU31</f>
        <v>0</v>
      </c>
      <c r="OB33" s="689" t="s">
        <v>21</v>
      </c>
      <c r="OC33" s="690"/>
      <c r="OD33" s="369">
        <f>OE5-OD31</f>
        <v>0</v>
      </c>
      <c r="OK33" s="689" t="s">
        <v>21</v>
      </c>
      <c r="OL33" s="690"/>
      <c r="OM33" s="369">
        <f>SUM(ON5-OM32)</f>
        <v>0</v>
      </c>
      <c r="OT33" s="689" t="s">
        <v>21</v>
      </c>
      <c r="OU33" s="690"/>
      <c r="OV33" s="369">
        <f>SUM(OW5-OV32)</f>
        <v>0</v>
      </c>
      <c r="PC33" s="689" t="s">
        <v>21</v>
      </c>
      <c r="PD33" s="690"/>
      <c r="PE33" s="369">
        <f>SUM(PF5-PE32)</f>
        <v>0</v>
      </c>
      <c r="PL33" s="689" t="s">
        <v>21</v>
      </c>
      <c r="PM33" s="690"/>
      <c r="PN33" s="369">
        <f>SUM(PO5-PN32)</f>
        <v>0</v>
      </c>
      <c r="PU33" s="689" t="s">
        <v>21</v>
      </c>
      <c r="PV33" s="690"/>
      <c r="PW33" s="369">
        <f>SUM(PX5-PW32)</f>
        <v>0</v>
      </c>
      <c r="QD33" s="689" t="s">
        <v>21</v>
      </c>
      <c r="QE33" s="690"/>
      <c r="QF33" s="369">
        <f>SUM(QG5-QF32)</f>
        <v>0</v>
      </c>
      <c r="QM33" s="689" t="s">
        <v>21</v>
      </c>
      <c r="QN33" s="690"/>
      <c r="QO33" s="369">
        <f>SUM(QP5-QO32)</f>
        <v>0</v>
      </c>
      <c r="QV33" s="689" t="s">
        <v>21</v>
      </c>
      <c r="QW33" s="690"/>
      <c r="QX33" s="369">
        <f>SUM(QY5-QX32)</f>
        <v>0</v>
      </c>
      <c r="RE33" s="689" t="s">
        <v>21</v>
      </c>
      <c r="RF33" s="690"/>
      <c r="RG33" s="369">
        <f>SUM(RH5-RG32)</f>
        <v>0</v>
      </c>
      <c r="RN33" s="689" t="s">
        <v>21</v>
      </c>
      <c r="RO33" s="690"/>
      <c r="RP33" s="369">
        <f>SUM(RQ5-RP32)</f>
        <v>0</v>
      </c>
      <c r="RW33" s="689" t="s">
        <v>21</v>
      </c>
      <c r="RX33" s="690"/>
      <c r="RY33" s="369">
        <f>SUM(RZ5-RY32)</f>
        <v>0</v>
      </c>
      <c r="SF33" s="689" t="s">
        <v>21</v>
      </c>
      <c r="SG33" s="690"/>
      <c r="SH33" s="369">
        <f>SUM(SI5-SH32)</f>
        <v>0</v>
      </c>
      <c r="SO33" s="689" t="s">
        <v>21</v>
      </c>
      <c r="SP33" s="690"/>
      <c r="SQ33" s="369">
        <f>SUM(SR5-SQ32)</f>
        <v>0</v>
      </c>
      <c r="SX33" s="689" t="s">
        <v>21</v>
      </c>
      <c r="SY33" s="690"/>
      <c r="SZ33" s="369">
        <f>SUM(TA5-SZ32)</f>
        <v>0</v>
      </c>
      <c r="TG33" s="689" t="s">
        <v>21</v>
      </c>
      <c r="TH33" s="690"/>
      <c r="TI33" s="369">
        <f>TJ5-TI32</f>
        <v>0</v>
      </c>
    </row>
    <row r="34" spans="1:529" s="138" customFormat="1" ht="16.5" thickBot="1" x14ac:dyDescent="0.3">
      <c r="A34" s="360">
        <v>31</v>
      </c>
      <c r="B34" s="140" t="str">
        <f t="shared" ref="B34:H34" si="32">JU5</f>
        <v>SEABOARD FOODS</v>
      </c>
      <c r="C34" s="140" t="str">
        <f t="shared" si="32"/>
        <v>Seaboard</v>
      </c>
      <c r="D34" s="213" t="str">
        <f t="shared" si="32"/>
        <v>PED. 5000387</v>
      </c>
      <c r="E34" s="341">
        <f t="shared" si="32"/>
        <v>42033</v>
      </c>
      <c r="F34" s="180">
        <f t="shared" si="32"/>
        <v>19422.07</v>
      </c>
      <c r="G34" s="131">
        <f t="shared" si="32"/>
        <v>21</v>
      </c>
      <c r="H34" s="65">
        <f t="shared" si="32"/>
        <v>19453.400000000001</v>
      </c>
      <c r="I34" s="221">
        <f t="shared" si="28"/>
        <v>-31.330000000001746</v>
      </c>
      <c r="N34" s="691" t="s">
        <v>4</v>
      </c>
      <c r="O34" s="692"/>
      <c r="P34" s="68"/>
      <c r="W34" s="510" t="s">
        <v>4</v>
      </c>
      <c r="X34" s="511"/>
      <c r="Y34" s="68"/>
      <c r="AF34" s="691" t="s">
        <v>4</v>
      </c>
      <c r="AG34" s="692"/>
      <c r="AH34" s="68"/>
      <c r="AO34" s="691" t="s">
        <v>4</v>
      </c>
      <c r="AP34" s="692"/>
      <c r="AQ34" s="68"/>
      <c r="AV34" s="252"/>
      <c r="AX34" s="691" t="s">
        <v>4</v>
      </c>
      <c r="AY34" s="692"/>
      <c r="AZ34" s="68"/>
      <c r="BP34" s="691" t="s">
        <v>4</v>
      </c>
      <c r="BQ34" s="692"/>
      <c r="BR34" s="68"/>
      <c r="BY34" s="691" t="s">
        <v>4</v>
      </c>
      <c r="BZ34" s="692"/>
      <c r="CA34" s="68"/>
      <c r="CH34" s="691" t="s">
        <v>4</v>
      </c>
      <c r="CI34" s="692"/>
      <c r="CJ34" s="68"/>
      <c r="CQ34" s="691" t="s">
        <v>4</v>
      </c>
      <c r="CR34" s="692"/>
      <c r="CS34" s="68"/>
      <c r="CZ34" s="691" t="s">
        <v>4</v>
      </c>
      <c r="DA34" s="692"/>
      <c r="DB34" s="68"/>
      <c r="DI34" s="691" t="s">
        <v>4</v>
      </c>
      <c r="DJ34" s="692"/>
      <c r="DK34" s="68"/>
      <c r="DR34" s="691" t="s">
        <v>4</v>
      </c>
      <c r="DS34" s="692"/>
      <c r="DT34" s="68"/>
      <c r="EA34" s="691" t="s">
        <v>4</v>
      </c>
      <c r="EB34" s="692"/>
      <c r="EC34" s="68"/>
      <c r="EJ34" s="691" t="s">
        <v>4</v>
      </c>
      <c r="EK34" s="692"/>
      <c r="EL34" s="68">
        <v>0</v>
      </c>
      <c r="ES34" s="358" t="s">
        <v>4</v>
      </c>
      <c r="ET34" s="359"/>
      <c r="EU34" s="68"/>
      <c r="FB34" s="691" t="s">
        <v>4</v>
      </c>
      <c r="FC34" s="692"/>
      <c r="FD34" s="68"/>
      <c r="FK34" s="691" t="s">
        <v>4</v>
      </c>
      <c r="FL34" s="692"/>
      <c r="FM34" s="68"/>
      <c r="FT34" s="691" t="s">
        <v>4</v>
      </c>
      <c r="FU34" s="692"/>
      <c r="FV34" s="68"/>
      <c r="GC34" s="691" t="s">
        <v>4</v>
      </c>
      <c r="GD34" s="692"/>
      <c r="GE34" s="68">
        <v>0</v>
      </c>
      <c r="GL34" s="358" t="s">
        <v>4</v>
      </c>
      <c r="GM34" s="359"/>
      <c r="GN34" s="68"/>
      <c r="GR34" s="140"/>
      <c r="GS34" s="140"/>
      <c r="GT34" s="140"/>
      <c r="GU34" s="694" t="s">
        <v>4</v>
      </c>
      <c r="GV34" s="695"/>
      <c r="GW34" s="393"/>
      <c r="GX34" s="140"/>
      <c r="GY34" s="140"/>
      <c r="HD34" s="691" t="s">
        <v>4</v>
      </c>
      <c r="HE34" s="692"/>
      <c r="HF34" s="68"/>
      <c r="HJ34" s="140"/>
      <c r="HK34" s="140"/>
      <c r="HL34" s="140"/>
      <c r="HM34" s="694" t="s">
        <v>4</v>
      </c>
      <c r="HN34" s="695"/>
      <c r="HO34" s="393"/>
      <c r="HP34" s="140"/>
      <c r="HQ34" s="140"/>
      <c r="HV34" s="691" t="s">
        <v>4</v>
      </c>
      <c r="HW34" s="692"/>
      <c r="HX34" s="68"/>
      <c r="IE34" s="514" t="s">
        <v>4</v>
      </c>
      <c r="IF34" s="515"/>
      <c r="IG34" s="68"/>
      <c r="IN34" s="514" t="s">
        <v>4</v>
      </c>
      <c r="IO34" s="515"/>
      <c r="IP34" s="68"/>
      <c r="IW34" s="358" t="s">
        <v>4</v>
      </c>
      <c r="IX34" s="359"/>
      <c r="IY34" s="68"/>
      <c r="JF34" s="358" t="s">
        <v>4</v>
      </c>
      <c r="JG34" s="359"/>
      <c r="JH34" s="68"/>
      <c r="JO34" s="356" t="s">
        <v>21</v>
      </c>
      <c r="JP34" s="357"/>
      <c r="JQ34" s="369">
        <f>JR5-JQ32</f>
        <v>0</v>
      </c>
      <c r="JX34" s="358" t="s">
        <v>4</v>
      </c>
      <c r="JY34" s="359"/>
      <c r="JZ34" s="68"/>
      <c r="KG34" s="358" t="s">
        <v>4</v>
      </c>
      <c r="KH34" s="359"/>
      <c r="KI34" s="68"/>
      <c r="KP34" s="691" t="s">
        <v>4</v>
      </c>
      <c r="KQ34" s="692"/>
      <c r="KR34" s="68"/>
      <c r="KY34" s="691" t="s">
        <v>4</v>
      </c>
      <c r="KZ34" s="692"/>
      <c r="LA34" s="68"/>
      <c r="LH34" s="356" t="s">
        <v>21</v>
      </c>
      <c r="LI34" s="357"/>
      <c r="LJ34" s="369">
        <f>LK5-LJ32</f>
        <v>19016.88</v>
      </c>
      <c r="LQ34" s="691" t="s">
        <v>4</v>
      </c>
      <c r="LR34" s="692"/>
      <c r="LS34" s="68"/>
      <c r="LZ34" s="691" t="s">
        <v>4</v>
      </c>
      <c r="MA34" s="692"/>
      <c r="MB34" s="68"/>
      <c r="MI34" s="691" t="s">
        <v>4</v>
      </c>
      <c r="MJ34" s="692"/>
      <c r="MK34" s="68"/>
      <c r="MR34" s="691" t="s">
        <v>4</v>
      </c>
      <c r="MS34" s="692"/>
      <c r="MT34" s="68"/>
      <c r="NA34" s="691" t="s">
        <v>4</v>
      </c>
      <c r="NB34" s="692"/>
      <c r="NC34" s="68"/>
      <c r="NJ34" s="691" t="s">
        <v>4</v>
      </c>
      <c r="NK34" s="692"/>
      <c r="NL34" s="68"/>
      <c r="NS34" s="691" t="s">
        <v>4</v>
      </c>
      <c r="NT34" s="692"/>
      <c r="NU34" s="68"/>
      <c r="OB34" s="691" t="s">
        <v>4</v>
      </c>
      <c r="OC34" s="692"/>
      <c r="OD34" s="68"/>
      <c r="OK34" s="691" t="s">
        <v>4</v>
      </c>
      <c r="OL34" s="692"/>
      <c r="OM34" s="68"/>
      <c r="OT34" s="691" t="s">
        <v>4</v>
      </c>
      <c r="OU34" s="692"/>
      <c r="OV34" s="68"/>
      <c r="PC34" s="691" t="s">
        <v>4</v>
      </c>
      <c r="PD34" s="692"/>
      <c r="PE34" s="68"/>
      <c r="PL34" s="691" t="s">
        <v>4</v>
      </c>
      <c r="PM34" s="692"/>
      <c r="PN34" s="68"/>
      <c r="PU34" s="691" t="s">
        <v>4</v>
      </c>
      <c r="PV34" s="692"/>
      <c r="PW34" s="68"/>
      <c r="QD34" s="691" t="s">
        <v>4</v>
      </c>
      <c r="QE34" s="692"/>
      <c r="QF34" s="68"/>
      <c r="QM34" s="691" t="s">
        <v>4</v>
      </c>
      <c r="QN34" s="692"/>
      <c r="QO34" s="68"/>
      <c r="QV34" s="691" t="s">
        <v>4</v>
      </c>
      <c r="QW34" s="692"/>
      <c r="QX34" s="68"/>
      <c r="RE34" s="691" t="s">
        <v>4</v>
      </c>
      <c r="RF34" s="692"/>
      <c r="RG34" s="68"/>
      <c r="RN34" s="691" t="s">
        <v>4</v>
      </c>
      <c r="RO34" s="692"/>
      <c r="RP34" s="68"/>
      <c r="RW34" s="691" t="s">
        <v>4</v>
      </c>
      <c r="RX34" s="692"/>
      <c r="RY34" s="68"/>
      <c r="SF34" s="691" t="s">
        <v>4</v>
      </c>
      <c r="SG34" s="692"/>
      <c r="SH34" s="68"/>
      <c r="SO34" s="691" t="s">
        <v>4</v>
      </c>
      <c r="SP34" s="692"/>
      <c r="SQ34" s="68"/>
      <c r="SX34" s="691" t="s">
        <v>4</v>
      </c>
      <c r="SY34" s="692"/>
      <c r="SZ34" s="68"/>
      <c r="TG34" s="691" t="s">
        <v>4</v>
      </c>
      <c r="TH34" s="692"/>
      <c r="TI34" s="68"/>
    </row>
    <row r="35" spans="1:529" s="138" customFormat="1" ht="16.5" thickBot="1" x14ac:dyDescent="0.3">
      <c r="A35" s="360">
        <v>32</v>
      </c>
      <c r="B35" s="140" t="str">
        <f t="shared" ref="B35:H35" si="33">KD5</f>
        <v>GRANJERO FELIZ</v>
      </c>
      <c r="C35" s="140" t="str">
        <f t="shared" si="33"/>
        <v>Seaboard</v>
      </c>
      <c r="D35" s="213" t="str">
        <f t="shared" si="33"/>
        <v>PED. 5004861</v>
      </c>
      <c r="E35" s="341">
        <f t="shared" si="33"/>
        <v>42034</v>
      </c>
      <c r="F35" s="180">
        <f t="shared" si="33"/>
        <v>20642.009999999998</v>
      </c>
      <c r="G35" s="131">
        <f t="shared" si="33"/>
        <v>22</v>
      </c>
      <c r="H35" s="65">
        <f t="shared" si="33"/>
        <v>20709.400000000001</v>
      </c>
      <c r="I35" s="221">
        <f t="shared" si="28"/>
        <v>-67.390000000003056</v>
      </c>
      <c r="AV35" s="252"/>
      <c r="GR35" s="140"/>
      <c r="GS35" s="140"/>
      <c r="GT35" s="140"/>
      <c r="GU35" s="140"/>
      <c r="GV35" s="140"/>
      <c r="GW35" s="140"/>
      <c r="GX35" s="140"/>
      <c r="GY35" s="140"/>
      <c r="HJ35" s="140"/>
      <c r="HK35" s="140"/>
      <c r="HL35" s="140"/>
      <c r="HM35" s="140"/>
      <c r="HN35" s="140"/>
      <c r="HO35" s="140"/>
      <c r="HP35" s="140"/>
      <c r="HQ35" s="140"/>
      <c r="JO35" s="358" t="s">
        <v>4</v>
      </c>
      <c r="JP35" s="359"/>
      <c r="JQ35" s="68"/>
      <c r="LH35" s="358" t="s">
        <v>4</v>
      </c>
      <c r="LI35" s="359"/>
      <c r="LJ35" s="68"/>
    </row>
    <row r="36" spans="1:529" s="138" customFormat="1" x14ac:dyDescent="0.25">
      <c r="A36" s="360">
        <v>33</v>
      </c>
      <c r="B36" s="140" t="str">
        <f t="shared" ref="B36:H36" si="34">KM5</f>
        <v>SEABOARD FOODS</v>
      </c>
      <c r="C36" s="140" t="str">
        <f t="shared" si="34"/>
        <v>Seaboard</v>
      </c>
      <c r="D36" s="213" t="str">
        <f t="shared" si="34"/>
        <v>PED. 50001410</v>
      </c>
      <c r="E36" s="341">
        <f t="shared" si="34"/>
        <v>42035</v>
      </c>
      <c r="F36" s="180">
        <f t="shared" si="34"/>
        <v>19516.55</v>
      </c>
      <c r="G36" s="131">
        <f t="shared" si="34"/>
        <v>21</v>
      </c>
      <c r="H36" s="65">
        <f t="shared" si="34"/>
        <v>19592.900000000001</v>
      </c>
      <c r="I36" s="221">
        <f t="shared" si="28"/>
        <v>-76.350000000002183</v>
      </c>
      <c r="AV36" s="252"/>
      <c r="KK36" s="140"/>
    </row>
    <row r="37" spans="1:529" s="138" customFormat="1" ht="16.5" thickBot="1" x14ac:dyDescent="0.3">
      <c r="A37" s="360">
        <v>34</v>
      </c>
      <c r="B37" s="140" t="str">
        <f t="shared" ref="B37:H37" si="35">KV5</f>
        <v>SEABOARD FOODS</v>
      </c>
      <c r="C37" s="140" t="str">
        <f t="shared" si="35"/>
        <v>Seaboard</v>
      </c>
      <c r="D37" s="213" t="str">
        <f t="shared" si="35"/>
        <v>PED. 5000409</v>
      </c>
      <c r="E37" s="341">
        <f t="shared" si="35"/>
        <v>42035</v>
      </c>
      <c r="F37" s="180">
        <f t="shared" si="35"/>
        <v>19293.37</v>
      </c>
      <c r="G37" s="131">
        <f t="shared" si="35"/>
        <v>21</v>
      </c>
      <c r="H37" s="65">
        <f t="shared" si="35"/>
        <v>19268.5</v>
      </c>
      <c r="I37" s="221">
        <f t="shared" si="28"/>
        <v>24.869999999998981</v>
      </c>
      <c r="AV37" s="252"/>
    </row>
    <row r="38" spans="1:529" s="138" customFormat="1" x14ac:dyDescent="0.25">
      <c r="A38" s="360">
        <v>35</v>
      </c>
      <c r="B38" s="140" t="str">
        <f t="shared" ref="B38:H38" si="36">LE5</f>
        <v>FARMLAND FOODS</v>
      </c>
      <c r="C38" s="140" t="str">
        <f t="shared" si="36"/>
        <v>FARMLAND</v>
      </c>
      <c r="D38" s="371" t="str">
        <f t="shared" si="36"/>
        <v>PED. 5000408</v>
      </c>
      <c r="E38" s="341">
        <f t="shared" si="36"/>
        <v>42035</v>
      </c>
      <c r="F38" s="316">
        <f t="shared" si="36"/>
        <v>18968.439999999999</v>
      </c>
      <c r="G38" s="131">
        <f t="shared" si="36"/>
        <v>22</v>
      </c>
      <c r="H38" s="316">
        <f t="shared" si="36"/>
        <v>19016.88</v>
      </c>
      <c r="I38" s="221">
        <f t="shared" si="28"/>
        <v>-48.440000000002328</v>
      </c>
      <c r="AV38" s="252"/>
      <c r="BG38" s="689" t="s">
        <v>21</v>
      </c>
      <c r="BH38" s="690"/>
      <c r="BI38" s="369">
        <f>BJ5-BI32</f>
        <v>0</v>
      </c>
      <c r="JX38" s="138">
        <v>6</v>
      </c>
    </row>
    <row r="39" spans="1:529" s="138" customFormat="1" ht="16.5" thickBot="1" x14ac:dyDescent="0.3">
      <c r="A39" s="360">
        <v>36</v>
      </c>
      <c r="B39" s="138">
        <f t="shared" ref="B39:H39" si="37">LN5</f>
        <v>0</v>
      </c>
      <c r="C39" s="138">
        <f t="shared" si="37"/>
        <v>0</v>
      </c>
      <c r="D39" s="372">
        <f t="shared" si="37"/>
        <v>0</v>
      </c>
      <c r="E39" s="373">
        <f t="shared" si="37"/>
        <v>0</v>
      </c>
      <c r="F39" s="336">
        <f t="shared" si="37"/>
        <v>0</v>
      </c>
      <c r="G39" s="374">
        <f t="shared" si="37"/>
        <v>0</v>
      </c>
      <c r="H39" s="375">
        <f t="shared" si="37"/>
        <v>0</v>
      </c>
      <c r="I39" s="221">
        <f t="shared" si="28"/>
        <v>0</v>
      </c>
      <c r="AV39" s="252"/>
      <c r="BG39" s="691" t="s">
        <v>4</v>
      </c>
      <c r="BH39" s="692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08">
        <f t="shared" si="38"/>
        <v>0</v>
      </c>
      <c r="E40" s="267">
        <f t="shared" si="38"/>
        <v>0</v>
      </c>
      <c r="F40" s="6">
        <f t="shared" si="38"/>
        <v>0</v>
      </c>
      <c r="G40" s="66">
        <f t="shared" si="38"/>
        <v>0</v>
      </c>
      <c r="H40" s="179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67">
        <f t="shared" si="39"/>
        <v>0</v>
      </c>
      <c r="F41" s="6">
        <f t="shared" si="39"/>
        <v>0</v>
      </c>
      <c r="G41" s="66">
        <f t="shared" si="39"/>
        <v>0</v>
      </c>
      <c r="H41" s="179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67">
        <f t="shared" si="40"/>
        <v>0</v>
      </c>
      <c r="F42" s="6">
        <f t="shared" si="40"/>
        <v>0</v>
      </c>
      <c r="G42" s="66">
        <f t="shared" si="40"/>
        <v>0</v>
      </c>
      <c r="H42" s="179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67">
        <f t="shared" si="41"/>
        <v>0</v>
      </c>
      <c r="F43" s="6">
        <f t="shared" si="41"/>
        <v>0</v>
      </c>
      <c r="G43" s="66">
        <f t="shared" si="41"/>
        <v>0</v>
      </c>
      <c r="H43" s="179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67">
        <f t="shared" si="42"/>
        <v>0</v>
      </c>
      <c r="F44" s="6">
        <f t="shared" si="42"/>
        <v>0</v>
      </c>
      <c r="G44" s="66">
        <f t="shared" si="42"/>
        <v>0</v>
      </c>
      <c r="H44" s="179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67">
        <f t="shared" si="43"/>
        <v>0</v>
      </c>
      <c r="F45" s="6">
        <f t="shared" si="43"/>
        <v>0</v>
      </c>
      <c r="G45" s="66">
        <f t="shared" si="43"/>
        <v>0</v>
      </c>
      <c r="H45" s="179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67">
        <f t="shared" si="44"/>
        <v>0</v>
      </c>
      <c r="F46" s="6">
        <f t="shared" si="44"/>
        <v>0</v>
      </c>
      <c r="G46" s="66">
        <f t="shared" si="44"/>
        <v>0</v>
      </c>
      <c r="H46" s="179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67">
        <f t="shared" si="45"/>
        <v>0</v>
      </c>
      <c r="F47" s="6">
        <f t="shared" si="45"/>
        <v>0</v>
      </c>
      <c r="G47" s="66">
        <f t="shared" si="45"/>
        <v>0</v>
      </c>
      <c r="H47" s="179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43">
        <f t="shared" ref="B48:H48" si="46">OQ5</f>
        <v>0</v>
      </c>
      <c r="C48" s="343">
        <f t="shared" si="46"/>
        <v>0</v>
      </c>
      <c r="D48" s="23">
        <f t="shared" si="46"/>
        <v>0</v>
      </c>
      <c r="E48" s="267">
        <f t="shared" si="46"/>
        <v>0</v>
      </c>
      <c r="F48" s="6">
        <f t="shared" si="46"/>
        <v>0</v>
      </c>
      <c r="G48" s="66">
        <f t="shared" si="46"/>
        <v>0</v>
      </c>
      <c r="H48" s="179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43">
        <f t="shared" ref="B49:H49" si="47">OZ5</f>
        <v>0</v>
      </c>
      <c r="C49" s="343">
        <f t="shared" si="47"/>
        <v>0</v>
      </c>
      <c r="D49" s="23">
        <f t="shared" si="47"/>
        <v>0</v>
      </c>
      <c r="E49" s="267">
        <f t="shared" si="47"/>
        <v>0</v>
      </c>
      <c r="F49" s="6">
        <f t="shared" si="47"/>
        <v>0</v>
      </c>
      <c r="G49" s="66">
        <f t="shared" si="47"/>
        <v>0</v>
      </c>
      <c r="H49" s="179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43">
        <f>PI5</f>
        <v>0</v>
      </c>
      <c r="C50" s="343">
        <f>PJ5</f>
        <v>0</v>
      </c>
      <c r="D50" s="23">
        <f>PK5</f>
        <v>0</v>
      </c>
      <c r="E50" s="267">
        <f>PU5</f>
        <v>0</v>
      </c>
      <c r="F50" s="6">
        <f>PM5</f>
        <v>0</v>
      </c>
      <c r="G50" s="66">
        <f>PN5</f>
        <v>0</v>
      </c>
      <c r="H50" s="179">
        <f>PO5</f>
        <v>0</v>
      </c>
      <c r="I50" s="18">
        <f t="shared" si="28"/>
        <v>0</v>
      </c>
    </row>
    <row r="51" spans="1:9" x14ac:dyDescent="0.25">
      <c r="A51" s="25">
        <v>48</v>
      </c>
      <c r="B51" s="343">
        <f t="shared" ref="B51:H51" si="48">PR5</f>
        <v>0</v>
      </c>
      <c r="C51" s="343">
        <f t="shared" si="48"/>
        <v>0</v>
      </c>
      <c r="D51" s="23">
        <f t="shared" si="48"/>
        <v>0</v>
      </c>
      <c r="E51" s="267">
        <f t="shared" si="48"/>
        <v>0</v>
      </c>
      <c r="F51" s="6">
        <f t="shared" si="48"/>
        <v>0</v>
      </c>
      <c r="G51" s="66">
        <f t="shared" si="48"/>
        <v>0</v>
      </c>
      <c r="H51" s="179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43">
        <f t="shared" ref="B52:H52" si="49">QA5</f>
        <v>0</v>
      </c>
      <c r="C52" s="343">
        <f t="shared" si="49"/>
        <v>0</v>
      </c>
      <c r="D52" s="23">
        <f t="shared" si="49"/>
        <v>0</v>
      </c>
      <c r="E52" s="267">
        <f t="shared" si="49"/>
        <v>0</v>
      </c>
      <c r="F52" s="6">
        <f t="shared" si="49"/>
        <v>0</v>
      </c>
      <c r="G52" s="66">
        <f t="shared" si="49"/>
        <v>0</v>
      </c>
      <c r="H52" s="179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43">
        <f t="shared" ref="B53:H53" si="50">QJ5</f>
        <v>0</v>
      </c>
      <c r="C53" s="343">
        <f t="shared" si="50"/>
        <v>0</v>
      </c>
      <c r="D53" s="23">
        <f t="shared" si="50"/>
        <v>0</v>
      </c>
      <c r="E53" s="267">
        <f t="shared" si="50"/>
        <v>0</v>
      </c>
      <c r="F53" s="6">
        <f t="shared" si="50"/>
        <v>0</v>
      </c>
      <c r="G53" s="66">
        <f t="shared" si="50"/>
        <v>0</v>
      </c>
      <c r="H53" s="179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67">
        <f t="shared" si="51"/>
        <v>0</v>
      </c>
      <c r="F54" s="6">
        <f t="shared" si="51"/>
        <v>0</v>
      </c>
      <c r="G54" s="66">
        <f t="shared" si="51"/>
        <v>0</v>
      </c>
      <c r="H54" s="179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67">
        <f t="shared" si="52"/>
        <v>0</v>
      </c>
      <c r="F55" s="6">
        <f t="shared" si="52"/>
        <v>0</v>
      </c>
      <c r="G55" s="66">
        <f t="shared" si="52"/>
        <v>0</v>
      </c>
      <c r="H55" s="179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67">
        <f>RE5</f>
        <v>0</v>
      </c>
      <c r="F56" s="6">
        <f>RO5</f>
        <v>0</v>
      </c>
      <c r="G56" s="66">
        <f>RP5</f>
        <v>0</v>
      </c>
      <c r="H56" s="179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67">
        <f t="shared" si="53"/>
        <v>0</v>
      </c>
      <c r="F57" s="6">
        <f t="shared" si="53"/>
        <v>0</v>
      </c>
      <c r="G57" s="346">
        <f t="shared" si="53"/>
        <v>0</v>
      </c>
      <c r="H57" s="179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67">
        <f t="shared" si="54"/>
        <v>0</v>
      </c>
      <c r="F58" s="6">
        <f t="shared" si="54"/>
        <v>0</v>
      </c>
      <c r="G58" s="66">
        <f t="shared" si="54"/>
        <v>0</v>
      </c>
      <c r="H58" s="179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67">
        <f t="shared" si="55"/>
        <v>0</v>
      </c>
      <c r="F59" s="6">
        <f t="shared" si="55"/>
        <v>0</v>
      </c>
      <c r="G59" s="66">
        <f t="shared" si="55"/>
        <v>0</v>
      </c>
      <c r="H59" s="179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67">
        <f t="shared" si="56"/>
        <v>0</v>
      </c>
      <c r="F60" s="6">
        <f t="shared" si="56"/>
        <v>0</v>
      </c>
      <c r="G60" s="66">
        <f t="shared" si="56"/>
        <v>0</v>
      </c>
      <c r="H60" s="179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67">
        <f t="shared" si="57"/>
        <v>0</v>
      </c>
      <c r="F61" s="6">
        <f t="shared" si="57"/>
        <v>0</v>
      </c>
      <c r="G61" s="66">
        <f t="shared" si="57"/>
        <v>0</v>
      </c>
      <c r="H61" s="179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52">
    <mergeCell ref="AF34:AG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OT33:OU33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OZ1:PF1"/>
    <mergeCell ref="PC33:PD33"/>
    <mergeCell ref="PC34:PD34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AF33:AG33"/>
    <mergeCell ref="DO1:DU1"/>
    <mergeCell ref="DX1:ED1"/>
    <mergeCell ref="IB1:IH1"/>
    <mergeCell ref="KV1:LB1"/>
    <mergeCell ref="JU1:KA1"/>
    <mergeCell ref="JC1:JI1"/>
    <mergeCell ref="IT1:IZ1"/>
    <mergeCell ref="KP33:KQ33"/>
    <mergeCell ref="KY33:KZ33"/>
    <mergeCell ref="JL1:JR1"/>
    <mergeCell ref="FT34:FU34"/>
    <mergeCell ref="GC34:GD34"/>
    <mergeCell ref="CZ33:DA33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HM34:HN34"/>
    <mergeCell ref="OQ1:OW1"/>
    <mergeCell ref="AO34:AP34"/>
    <mergeCell ref="AO33:AP33"/>
    <mergeCell ref="AX34:AY34"/>
    <mergeCell ref="FB34:FC34"/>
    <mergeCell ref="MO1:MU1"/>
    <mergeCell ref="LN1:LT1"/>
    <mergeCell ref="KD1:KJ1"/>
    <mergeCell ref="OT34:OU34"/>
    <mergeCell ref="NA34:NB34"/>
    <mergeCell ref="OK34:OL34"/>
    <mergeCell ref="DR33:DS33"/>
    <mergeCell ref="DR34:DS34"/>
    <mergeCell ref="GU33:GV33"/>
    <mergeCell ref="HD33:HE33"/>
    <mergeCell ref="HM33:HN33"/>
    <mergeCell ref="HV33:HW33"/>
    <mergeCell ref="GU34:GV34"/>
    <mergeCell ref="HD34:HE34"/>
    <mergeCell ref="HV34:HW34"/>
    <mergeCell ref="LW1:MC1"/>
    <mergeCell ref="MF1:ML1"/>
    <mergeCell ref="KM1:KS1"/>
    <mergeCell ref="N33:O33"/>
    <mergeCell ref="N34:O34"/>
    <mergeCell ref="LE1:LK1"/>
    <mergeCell ref="IK1:IQ1"/>
    <mergeCell ref="NG1:NM1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R33:MS33"/>
    <mergeCell ref="MR34:MS34"/>
    <mergeCell ref="LQ33:LR33"/>
    <mergeCell ref="LQ34:LR34"/>
    <mergeCell ref="FB33:FC33"/>
    <mergeCell ref="FK33:FL33"/>
    <mergeCell ref="FT33:FU33"/>
    <mergeCell ref="GC33:GD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70"/>
  <sheetViews>
    <sheetView topLeftCell="L1" workbookViewId="0">
      <selection activeCell="Y5" sqref="Y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28.28515625" bestFit="1" customWidth="1"/>
    <col min="12" max="12" width="13.28515625" bestFit="1" customWidth="1"/>
    <col min="19" max="19" width="35.42578125" bestFit="1" customWidth="1"/>
    <col min="20" max="20" width="18" customWidth="1"/>
    <col min="21" max="21" width="14.7109375" customWidth="1"/>
  </cols>
  <sheetData>
    <row r="1" spans="1:27" ht="40.5" x14ac:dyDescent="0.55000000000000004">
      <c r="A1" s="698" t="s">
        <v>103</v>
      </c>
      <c r="B1" s="698"/>
      <c r="C1" s="698"/>
      <c r="D1" s="698"/>
      <c r="E1" s="698"/>
      <c r="F1" s="698"/>
      <c r="G1" s="698"/>
      <c r="H1" s="14" t="s">
        <v>73</v>
      </c>
      <c r="J1" s="698" t="s">
        <v>290</v>
      </c>
      <c r="K1" s="698"/>
      <c r="L1" s="698"/>
      <c r="M1" s="698"/>
      <c r="N1" s="698"/>
      <c r="O1" s="698"/>
      <c r="P1" s="698"/>
      <c r="Q1" s="14" t="s">
        <v>74</v>
      </c>
      <c r="S1" s="698" t="str">
        <f>J1</f>
        <v>INVENTARIO DE   DICIEMBRE    2014</v>
      </c>
      <c r="T1" s="698"/>
      <c r="U1" s="698"/>
      <c r="V1" s="698"/>
      <c r="W1" s="698"/>
      <c r="X1" s="698"/>
      <c r="Y1" s="698"/>
      <c r="Z1" s="14">
        <v>3</v>
      </c>
    </row>
    <row r="2" spans="1:27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7" ht="15.75" thickTop="1" x14ac:dyDescent="0.25">
      <c r="A4" s="16"/>
      <c r="B4" s="131"/>
      <c r="C4" s="297"/>
      <c r="D4" s="64"/>
      <c r="E4" s="103"/>
      <c r="F4" s="104"/>
      <c r="G4" s="131"/>
      <c r="H4" s="16"/>
      <c r="J4" s="16"/>
      <c r="K4" s="131"/>
      <c r="L4" s="297"/>
      <c r="M4" s="64"/>
      <c r="N4" s="103">
        <v>-216.46</v>
      </c>
      <c r="O4" s="104"/>
      <c r="P4" s="501" t="s">
        <v>178</v>
      </c>
      <c r="Q4" s="16"/>
      <c r="S4" s="16"/>
      <c r="T4" s="131"/>
      <c r="U4" s="297"/>
      <c r="V4" s="64"/>
      <c r="W4" s="103">
        <v>163.1</v>
      </c>
      <c r="X4" s="104"/>
      <c r="Y4" s="501" t="s">
        <v>611</v>
      </c>
      <c r="Z4" s="16"/>
    </row>
    <row r="5" spans="1:27" x14ac:dyDescent="0.25">
      <c r="A5" s="16" t="s">
        <v>50</v>
      </c>
      <c r="B5" s="442" t="s">
        <v>51</v>
      </c>
      <c r="C5" s="109" t="s">
        <v>53</v>
      </c>
      <c r="D5" s="170">
        <v>41865</v>
      </c>
      <c r="E5" s="177">
        <v>17090.47</v>
      </c>
      <c r="F5" s="104">
        <v>19</v>
      </c>
      <c r="G5" s="64">
        <v>17209.900000000001</v>
      </c>
      <c r="H5" s="10">
        <f>E5-G5+E6+E4</f>
        <v>-119.43000000000029</v>
      </c>
      <c r="J5" s="16" t="s">
        <v>50</v>
      </c>
      <c r="K5" s="442" t="s">
        <v>51</v>
      </c>
      <c r="L5" s="109" t="s">
        <v>53</v>
      </c>
      <c r="M5" s="170">
        <v>41865</v>
      </c>
      <c r="N5" s="177">
        <f>E70</f>
        <v>7363.7999999999993</v>
      </c>
      <c r="O5" s="104">
        <v>8</v>
      </c>
      <c r="P5" s="649">
        <f>O65</f>
        <v>7147.34</v>
      </c>
      <c r="Q5" s="10">
        <f>N5-P5+N6+N4</f>
        <v>-8.8107299234252423E-13</v>
      </c>
      <c r="S5" s="16" t="s">
        <v>44</v>
      </c>
      <c r="T5" s="442" t="s">
        <v>51</v>
      </c>
      <c r="U5" s="109" t="s">
        <v>174</v>
      </c>
      <c r="V5" s="170">
        <v>41990</v>
      </c>
      <c r="W5" s="177">
        <v>833</v>
      </c>
      <c r="X5" s="104">
        <v>1</v>
      </c>
      <c r="Y5" s="649">
        <f>X65</f>
        <v>990.9</v>
      </c>
      <c r="Z5" s="10">
        <f>W5-Y5+W6+W4</f>
        <v>5.2000000000000171</v>
      </c>
    </row>
    <row r="6" spans="1:27" ht="15.75" thickBot="1" x14ac:dyDescent="0.3">
      <c r="A6" s="16"/>
      <c r="B6" s="442" t="s">
        <v>52</v>
      </c>
      <c r="C6" s="394"/>
      <c r="D6" s="62"/>
      <c r="E6" s="160"/>
      <c r="F6" s="104"/>
      <c r="G6" s="16"/>
      <c r="J6" s="16"/>
      <c r="K6" s="442" t="s">
        <v>52</v>
      </c>
      <c r="L6" s="394"/>
      <c r="M6" s="62"/>
      <c r="N6" s="160"/>
      <c r="O6" s="104"/>
      <c r="P6" s="16"/>
      <c r="S6" s="16"/>
      <c r="T6" s="442" t="s">
        <v>173</v>
      </c>
      <c r="U6" s="394" t="s">
        <v>433</v>
      </c>
      <c r="V6" s="62"/>
      <c r="W6" s="160"/>
      <c r="X6" s="104"/>
      <c r="Y6" s="16"/>
    </row>
    <row r="7" spans="1:2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7" ht="15.75" thickTop="1" x14ac:dyDescent="0.25">
      <c r="A8" s="92" t="s">
        <v>33</v>
      </c>
      <c r="B8" s="301"/>
      <c r="C8" s="20">
        <v>1</v>
      </c>
      <c r="D8" s="116">
        <v>897.1</v>
      </c>
      <c r="E8" s="176">
        <v>41865</v>
      </c>
      <c r="F8" s="116">
        <v>897.1</v>
      </c>
      <c r="G8" s="117" t="s">
        <v>59</v>
      </c>
      <c r="H8" s="118">
        <v>45</v>
      </c>
      <c r="J8" s="92" t="s">
        <v>33</v>
      </c>
      <c r="K8" s="301"/>
      <c r="L8" s="20">
        <v>49</v>
      </c>
      <c r="M8" s="100">
        <v>532.29999999999995</v>
      </c>
      <c r="N8" s="197">
        <v>41886</v>
      </c>
      <c r="O8" s="100">
        <f>M8</f>
        <v>532.29999999999995</v>
      </c>
      <c r="P8" s="111" t="s">
        <v>66</v>
      </c>
      <c r="Q8" s="101">
        <v>45</v>
      </c>
      <c r="S8" s="92" t="s">
        <v>33</v>
      </c>
      <c r="T8" s="301"/>
      <c r="U8" s="20">
        <v>40</v>
      </c>
      <c r="V8" s="614">
        <v>395.4</v>
      </c>
      <c r="W8" s="615">
        <v>42021</v>
      </c>
      <c r="X8" s="614">
        <f t="shared" ref="X8" si="0">V8</f>
        <v>395.4</v>
      </c>
      <c r="Y8" s="616" t="s">
        <v>523</v>
      </c>
      <c r="Z8" s="617">
        <v>45</v>
      </c>
      <c r="AA8" s="16"/>
    </row>
    <row r="9" spans="1:27" x14ac:dyDescent="0.25">
      <c r="A9" s="158" t="s">
        <v>54</v>
      </c>
      <c r="B9" s="301"/>
      <c r="C9" s="20">
        <v>2</v>
      </c>
      <c r="D9" s="116">
        <v>927.1</v>
      </c>
      <c r="E9" s="470"/>
      <c r="F9" s="471"/>
      <c r="G9" s="472"/>
      <c r="H9" s="473"/>
      <c r="J9" s="158" t="s">
        <v>54</v>
      </c>
      <c r="K9" s="301"/>
      <c r="L9" s="20">
        <v>20</v>
      </c>
      <c r="M9" s="100">
        <v>194.7</v>
      </c>
      <c r="N9" s="197">
        <v>41900</v>
      </c>
      <c r="O9" s="100">
        <f t="shared" ref="O9:O63" si="1">M9</f>
        <v>194.7</v>
      </c>
      <c r="P9" s="111" t="s">
        <v>64</v>
      </c>
      <c r="Q9" s="101">
        <v>45</v>
      </c>
      <c r="S9" s="158"/>
      <c r="T9" s="301"/>
      <c r="U9" s="20">
        <v>1</v>
      </c>
      <c r="V9" s="116">
        <v>595.5</v>
      </c>
      <c r="W9" s="176">
        <v>42025</v>
      </c>
      <c r="X9" s="116">
        <f t="shared" ref="X9" si="2">V9</f>
        <v>595.5</v>
      </c>
      <c r="Y9" s="117" t="s">
        <v>550</v>
      </c>
      <c r="Z9" s="118">
        <v>45</v>
      </c>
      <c r="AA9" s="16"/>
    </row>
    <row r="10" spans="1:27" x14ac:dyDescent="0.25">
      <c r="A10" s="182" t="s">
        <v>55</v>
      </c>
      <c r="B10" s="301"/>
      <c r="C10" s="20">
        <v>3</v>
      </c>
      <c r="D10" s="116">
        <v>908.6</v>
      </c>
      <c r="E10" s="470"/>
      <c r="F10" s="471"/>
      <c r="G10" s="472"/>
      <c r="H10" s="473"/>
      <c r="J10" s="182" t="s">
        <v>55</v>
      </c>
      <c r="K10" s="301"/>
      <c r="L10" s="20">
        <v>10</v>
      </c>
      <c r="M10" s="100">
        <v>103.3</v>
      </c>
      <c r="N10" s="197">
        <v>41900</v>
      </c>
      <c r="O10" s="100">
        <f t="shared" si="1"/>
        <v>103.3</v>
      </c>
      <c r="P10" s="111" t="s">
        <v>65</v>
      </c>
      <c r="Q10" s="101">
        <v>45</v>
      </c>
      <c r="S10" s="182"/>
      <c r="T10" s="301"/>
      <c r="U10" s="20"/>
      <c r="V10" s="116"/>
      <c r="W10" s="176"/>
      <c r="X10" s="116">
        <f t="shared" ref="X10:X63" si="3">V10</f>
        <v>0</v>
      </c>
      <c r="Y10" s="117"/>
      <c r="Z10" s="118"/>
      <c r="AA10" s="16"/>
    </row>
    <row r="11" spans="1:27" x14ac:dyDescent="0.25">
      <c r="A11" s="154" t="s">
        <v>34</v>
      </c>
      <c r="B11" s="301"/>
      <c r="C11" s="20">
        <v>4</v>
      </c>
      <c r="D11" s="116">
        <v>945.6</v>
      </c>
      <c r="E11" s="470"/>
      <c r="F11" s="471"/>
      <c r="G11" s="472"/>
      <c r="H11" s="473"/>
      <c r="J11" s="154" t="s">
        <v>34</v>
      </c>
      <c r="K11" s="301"/>
      <c r="L11" s="20">
        <v>8</v>
      </c>
      <c r="M11" s="100">
        <v>78.8</v>
      </c>
      <c r="N11" s="197">
        <v>41905</v>
      </c>
      <c r="O11" s="100">
        <f t="shared" si="1"/>
        <v>78.8</v>
      </c>
      <c r="P11" s="111" t="s">
        <v>68</v>
      </c>
      <c r="Q11" s="101">
        <v>45</v>
      </c>
      <c r="S11" s="154" t="s">
        <v>34</v>
      </c>
      <c r="T11" s="301"/>
      <c r="U11" s="20"/>
      <c r="V11" s="116"/>
      <c r="W11" s="176"/>
      <c r="X11" s="116">
        <f t="shared" si="3"/>
        <v>0</v>
      </c>
      <c r="Y11" s="117"/>
      <c r="Z11" s="118"/>
      <c r="AA11" s="16"/>
    </row>
    <row r="12" spans="1:27" x14ac:dyDescent="0.25">
      <c r="A12" s="159" t="s">
        <v>55</v>
      </c>
      <c r="B12" s="301"/>
      <c r="C12" s="20">
        <v>5</v>
      </c>
      <c r="D12" s="116">
        <v>943.6</v>
      </c>
      <c r="E12" s="470"/>
      <c r="F12" s="471"/>
      <c r="G12" s="472"/>
      <c r="H12" s="473"/>
      <c r="J12" s="159" t="s">
        <v>55</v>
      </c>
      <c r="K12" s="301"/>
      <c r="L12" s="20">
        <v>20</v>
      </c>
      <c r="M12" s="100">
        <v>214.5</v>
      </c>
      <c r="N12" s="197">
        <v>41905</v>
      </c>
      <c r="O12" s="100">
        <f t="shared" si="1"/>
        <v>214.5</v>
      </c>
      <c r="P12" s="111" t="s">
        <v>68</v>
      </c>
      <c r="Q12" s="101">
        <v>45</v>
      </c>
      <c r="S12" s="159"/>
      <c r="T12" s="301"/>
      <c r="U12" s="20"/>
      <c r="V12" s="116"/>
      <c r="W12" s="176"/>
      <c r="X12" s="116">
        <f t="shared" si="3"/>
        <v>0</v>
      </c>
      <c r="Y12" s="117"/>
      <c r="Z12" s="118"/>
      <c r="AA12" s="16"/>
    </row>
    <row r="13" spans="1:27" x14ac:dyDescent="0.25">
      <c r="A13" s="121" t="s">
        <v>56</v>
      </c>
      <c r="B13" s="355"/>
      <c r="C13" s="20">
        <v>6</v>
      </c>
      <c r="D13" s="116">
        <v>766.1</v>
      </c>
      <c r="E13" s="176">
        <v>41865</v>
      </c>
      <c r="F13" s="116">
        <v>766.1</v>
      </c>
      <c r="G13" s="117" t="s">
        <v>60</v>
      </c>
      <c r="H13" s="118">
        <v>45</v>
      </c>
      <c r="J13" s="121" t="s">
        <v>56</v>
      </c>
      <c r="K13" s="355"/>
      <c r="L13" s="20">
        <v>51</v>
      </c>
      <c r="M13" s="100">
        <v>540</v>
      </c>
      <c r="N13" s="197">
        <v>41907</v>
      </c>
      <c r="O13" s="100">
        <f t="shared" si="1"/>
        <v>540</v>
      </c>
      <c r="P13" s="111" t="s">
        <v>69</v>
      </c>
      <c r="Q13" s="101">
        <v>45</v>
      </c>
      <c r="S13" s="121"/>
      <c r="T13" s="355"/>
      <c r="U13" s="20"/>
      <c r="V13" s="116"/>
      <c r="W13" s="176"/>
      <c r="X13" s="116">
        <f t="shared" si="3"/>
        <v>0</v>
      </c>
      <c r="Y13" s="117"/>
      <c r="Z13" s="118"/>
      <c r="AA13" s="16"/>
    </row>
    <row r="14" spans="1:27" x14ac:dyDescent="0.25">
      <c r="A14" s="59"/>
      <c r="B14" s="301"/>
      <c r="C14" s="20">
        <v>7</v>
      </c>
      <c r="D14" s="116">
        <v>873.1</v>
      </c>
      <c r="E14" s="470"/>
      <c r="F14" s="471"/>
      <c r="G14" s="472"/>
      <c r="H14" s="473"/>
      <c r="J14" s="59"/>
      <c r="K14" s="301"/>
      <c r="L14" s="20">
        <v>46</v>
      </c>
      <c r="M14" s="474">
        <v>501.8</v>
      </c>
      <c r="N14" s="475">
        <v>41918</v>
      </c>
      <c r="O14" s="474">
        <f t="shared" si="1"/>
        <v>501.8</v>
      </c>
      <c r="P14" s="476" t="s">
        <v>88</v>
      </c>
      <c r="Q14" s="477">
        <v>45</v>
      </c>
      <c r="S14" s="59"/>
      <c r="T14" s="301"/>
      <c r="U14" s="20"/>
      <c r="V14" s="116"/>
      <c r="W14" s="176"/>
      <c r="X14" s="116">
        <f t="shared" si="3"/>
        <v>0</v>
      </c>
      <c r="Y14" s="117"/>
      <c r="Z14" s="118"/>
      <c r="AA14" s="16"/>
    </row>
    <row r="15" spans="1:27" x14ac:dyDescent="0.25">
      <c r="B15" s="301"/>
      <c r="C15" s="20">
        <v>8</v>
      </c>
      <c r="D15" s="116">
        <v>943.6</v>
      </c>
      <c r="E15" s="176">
        <v>41866</v>
      </c>
      <c r="F15" s="116">
        <v>943.6</v>
      </c>
      <c r="G15" s="117" t="s">
        <v>61</v>
      </c>
      <c r="H15" s="118">
        <v>45</v>
      </c>
      <c r="K15" s="301"/>
      <c r="L15" s="20">
        <v>49</v>
      </c>
      <c r="M15" s="474">
        <v>537.5</v>
      </c>
      <c r="N15" s="475">
        <v>41930</v>
      </c>
      <c r="O15" s="474">
        <f t="shared" si="1"/>
        <v>537.5</v>
      </c>
      <c r="P15" s="476" t="s">
        <v>92</v>
      </c>
      <c r="Q15" s="477">
        <v>45</v>
      </c>
      <c r="T15" s="301"/>
      <c r="U15" s="20"/>
      <c r="V15" s="116"/>
      <c r="W15" s="176"/>
      <c r="X15" s="116">
        <f t="shared" si="3"/>
        <v>0</v>
      </c>
      <c r="Y15" s="117"/>
      <c r="Z15" s="118"/>
      <c r="AA15" s="16"/>
    </row>
    <row r="16" spans="1:27" x14ac:dyDescent="0.25">
      <c r="A16" s="277"/>
      <c r="B16" s="301"/>
      <c r="C16" s="20">
        <v>9</v>
      </c>
      <c r="D16" s="116">
        <v>944.1</v>
      </c>
      <c r="E16" s="470"/>
      <c r="F16" s="471"/>
      <c r="G16" s="472"/>
      <c r="H16" s="473"/>
      <c r="J16" s="277"/>
      <c r="K16" s="301"/>
      <c r="L16" s="20">
        <v>40</v>
      </c>
      <c r="M16" s="474">
        <v>397.9</v>
      </c>
      <c r="N16" s="475">
        <v>41935</v>
      </c>
      <c r="O16" s="474">
        <f t="shared" si="1"/>
        <v>397.9</v>
      </c>
      <c r="P16" s="476" t="s">
        <v>94</v>
      </c>
      <c r="Q16" s="477">
        <v>45</v>
      </c>
      <c r="S16" s="277"/>
      <c r="T16" s="301"/>
      <c r="U16" s="20"/>
      <c r="V16" s="116"/>
      <c r="W16" s="176"/>
      <c r="X16" s="116">
        <f t="shared" si="3"/>
        <v>0</v>
      </c>
      <c r="Y16" s="117"/>
      <c r="Z16" s="118"/>
      <c r="AA16" s="16"/>
    </row>
    <row r="17" spans="1:27" x14ac:dyDescent="0.25">
      <c r="A17" s="277"/>
      <c r="B17" s="301"/>
      <c r="C17" s="20">
        <v>10</v>
      </c>
      <c r="D17" s="116">
        <v>873.6</v>
      </c>
      <c r="E17" s="470"/>
      <c r="F17" s="471"/>
      <c r="G17" s="472"/>
      <c r="H17" s="473"/>
      <c r="J17" s="277"/>
      <c r="K17" s="301"/>
      <c r="L17" s="20">
        <v>46</v>
      </c>
      <c r="M17" s="474">
        <v>458.7</v>
      </c>
      <c r="N17" s="475">
        <v>41935</v>
      </c>
      <c r="O17" s="474">
        <f t="shared" si="1"/>
        <v>458.7</v>
      </c>
      <c r="P17" s="476" t="s">
        <v>94</v>
      </c>
      <c r="Q17" s="477">
        <v>45</v>
      </c>
      <c r="S17" s="277"/>
      <c r="T17" s="301"/>
      <c r="U17" s="20"/>
      <c r="V17" s="116"/>
      <c r="W17" s="176"/>
      <c r="X17" s="116">
        <f t="shared" si="3"/>
        <v>0</v>
      </c>
      <c r="Y17" s="117"/>
      <c r="Z17" s="118"/>
      <c r="AA17" s="16"/>
    </row>
    <row r="18" spans="1:27" x14ac:dyDescent="0.25">
      <c r="A18" s="277"/>
      <c r="B18" s="301"/>
      <c r="C18" s="20">
        <v>11</v>
      </c>
      <c r="D18" s="116">
        <v>948.1</v>
      </c>
      <c r="E18" s="470"/>
      <c r="F18" s="471"/>
      <c r="G18" s="472"/>
      <c r="H18" s="473"/>
      <c r="J18" s="277"/>
      <c r="K18" s="301"/>
      <c r="L18" s="20">
        <v>76</v>
      </c>
      <c r="M18" s="474">
        <v>803.94</v>
      </c>
      <c r="N18" s="475">
        <v>41942</v>
      </c>
      <c r="O18" s="474">
        <f t="shared" si="1"/>
        <v>803.94</v>
      </c>
      <c r="P18" s="476" t="s">
        <v>99</v>
      </c>
      <c r="Q18" s="477">
        <v>45</v>
      </c>
      <c r="S18" s="277"/>
      <c r="T18" s="301"/>
      <c r="U18" s="20"/>
      <c r="V18" s="116"/>
      <c r="W18" s="176"/>
      <c r="X18" s="116">
        <f t="shared" si="3"/>
        <v>0</v>
      </c>
      <c r="Y18" s="117"/>
      <c r="Z18" s="118"/>
      <c r="AA18" s="16"/>
    </row>
    <row r="19" spans="1:27" x14ac:dyDescent="0.25">
      <c r="A19" s="277"/>
      <c r="B19" s="301"/>
      <c r="C19" s="20">
        <v>12</v>
      </c>
      <c r="D19" s="116">
        <v>807.6</v>
      </c>
      <c r="E19" s="176">
        <v>41865</v>
      </c>
      <c r="F19" s="116">
        <v>807.6</v>
      </c>
      <c r="G19" s="117" t="s">
        <v>60</v>
      </c>
      <c r="H19" s="118">
        <v>45</v>
      </c>
      <c r="J19" s="277"/>
      <c r="K19" s="301"/>
      <c r="L19" s="20">
        <v>211</v>
      </c>
      <c r="M19" s="519">
        <v>2287.6999999999998</v>
      </c>
      <c r="N19" s="520">
        <v>41949</v>
      </c>
      <c r="O19" s="519">
        <f t="shared" si="1"/>
        <v>2287.6999999999998</v>
      </c>
      <c r="P19" s="521" t="s">
        <v>114</v>
      </c>
      <c r="Q19" s="253">
        <v>45</v>
      </c>
      <c r="S19" s="277"/>
      <c r="T19" s="301"/>
      <c r="U19" s="20"/>
      <c r="V19" s="116"/>
      <c r="W19" s="176"/>
      <c r="X19" s="116">
        <f t="shared" si="3"/>
        <v>0</v>
      </c>
      <c r="Y19" s="117"/>
      <c r="Z19" s="118"/>
      <c r="AA19" s="16"/>
    </row>
    <row r="20" spans="1:27" x14ac:dyDescent="0.25">
      <c r="A20" s="277"/>
      <c r="B20" s="301"/>
      <c r="C20" s="20">
        <v>13</v>
      </c>
      <c r="D20" s="116">
        <v>934.6</v>
      </c>
      <c r="E20" s="176">
        <v>41865</v>
      </c>
      <c r="F20" s="116">
        <v>934.6</v>
      </c>
      <c r="G20" s="117" t="s">
        <v>60</v>
      </c>
      <c r="H20" s="118">
        <v>45</v>
      </c>
      <c r="J20" s="277"/>
      <c r="K20" s="301"/>
      <c r="L20" s="20">
        <v>20</v>
      </c>
      <c r="M20" s="483">
        <v>238.2</v>
      </c>
      <c r="N20" s="484">
        <v>41991</v>
      </c>
      <c r="O20" s="483">
        <f t="shared" si="1"/>
        <v>238.2</v>
      </c>
      <c r="P20" s="481" t="s">
        <v>226</v>
      </c>
      <c r="Q20" s="385">
        <v>44</v>
      </c>
      <c r="S20" s="277"/>
      <c r="T20" s="301"/>
      <c r="U20" s="20"/>
      <c r="V20" s="116"/>
      <c r="W20" s="176"/>
      <c r="X20" s="116">
        <f t="shared" si="3"/>
        <v>0</v>
      </c>
      <c r="Y20" s="117"/>
      <c r="Z20" s="118"/>
      <c r="AA20" s="16"/>
    </row>
    <row r="21" spans="1:27" x14ac:dyDescent="0.25">
      <c r="A21" s="278"/>
      <c r="B21" s="301"/>
      <c r="C21" s="20">
        <v>14</v>
      </c>
      <c r="D21" s="116">
        <v>855.1</v>
      </c>
      <c r="E21" s="176">
        <v>41865</v>
      </c>
      <c r="F21" s="116">
        <v>855.1</v>
      </c>
      <c r="G21" s="117" t="s">
        <v>60</v>
      </c>
      <c r="H21" s="118">
        <v>45</v>
      </c>
      <c r="J21" s="278"/>
      <c r="K21" s="301"/>
      <c r="L21" s="20">
        <v>10</v>
      </c>
      <c r="M21" s="614">
        <v>94.9</v>
      </c>
      <c r="N21" s="615">
        <v>42014</v>
      </c>
      <c r="O21" s="614">
        <f t="shared" si="1"/>
        <v>94.9</v>
      </c>
      <c r="P21" s="616" t="s">
        <v>486</v>
      </c>
      <c r="Q21" s="617">
        <v>45</v>
      </c>
      <c r="S21" s="278"/>
      <c r="T21" s="301"/>
      <c r="U21" s="20"/>
      <c r="V21" s="116"/>
      <c r="W21" s="176"/>
      <c r="X21" s="116">
        <f t="shared" si="3"/>
        <v>0</v>
      </c>
      <c r="Y21" s="117"/>
      <c r="Z21" s="118"/>
      <c r="AA21" s="16"/>
    </row>
    <row r="22" spans="1:27" x14ac:dyDescent="0.25">
      <c r="A22" s="277"/>
      <c r="B22" s="301"/>
      <c r="C22" s="20">
        <v>15</v>
      </c>
      <c r="D22" s="116">
        <v>872.6</v>
      </c>
      <c r="E22" s="176">
        <v>41865</v>
      </c>
      <c r="F22" s="116">
        <v>872.6</v>
      </c>
      <c r="G22" s="117" t="s">
        <v>60</v>
      </c>
      <c r="H22" s="118">
        <v>45</v>
      </c>
      <c r="J22" s="277"/>
      <c r="K22" s="301"/>
      <c r="L22" s="20"/>
      <c r="M22" s="614"/>
      <c r="N22" s="615"/>
      <c r="O22" s="614">
        <f t="shared" si="1"/>
        <v>0</v>
      </c>
      <c r="P22" s="616"/>
      <c r="Q22" s="617"/>
      <c r="S22" s="277"/>
      <c r="T22" s="301"/>
      <c r="U22" s="20"/>
      <c r="V22" s="116"/>
      <c r="W22" s="176"/>
      <c r="X22" s="116">
        <f t="shared" si="3"/>
        <v>0</v>
      </c>
      <c r="Y22" s="117"/>
      <c r="Z22" s="118"/>
      <c r="AA22" s="16"/>
    </row>
    <row r="23" spans="1:27" x14ac:dyDescent="0.25">
      <c r="A23" s="277"/>
      <c r="B23" s="301"/>
      <c r="C23" s="20">
        <v>16</v>
      </c>
      <c r="D23" s="116">
        <v>957.1</v>
      </c>
      <c r="E23" s="176">
        <v>41865</v>
      </c>
      <c r="F23" s="116">
        <v>957.1</v>
      </c>
      <c r="G23" s="117" t="s">
        <v>60</v>
      </c>
      <c r="H23" s="118">
        <v>45</v>
      </c>
      <c r="J23" s="277"/>
      <c r="K23" s="301"/>
      <c r="L23" s="20"/>
      <c r="M23" s="614">
        <v>163.1</v>
      </c>
      <c r="N23" s="615"/>
      <c r="O23" s="614">
        <f t="shared" si="1"/>
        <v>163.1</v>
      </c>
      <c r="P23" s="616"/>
      <c r="Q23" s="617"/>
      <c r="S23" s="277"/>
      <c r="T23" s="301"/>
      <c r="U23" s="20"/>
      <c r="V23" s="116"/>
      <c r="W23" s="176"/>
      <c r="X23" s="116">
        <f t="shared" si="3"/>
        <v>0</v>
      </c>
      <c r="Y23" s="117"/>
      <c r="Z23" s="118"/>
      <c r="AA23" s="16"/>
    </row>
    <row r="24" spans="1:27" x14ac:dyDescent="0.25">
      <c r="A24" s="277"/>
      <c r="B24" s="301"/>
      <c r="C24" s="20">
        <v>17</v>
      </c>
      <c r="D24" s="116">
        <v>934.1</v>
      </c>
      <c r="E24" s="176">
        <v>41865</v>
      </c>
      <c r="F24" s="116">
        <v>934.1</v>
      </c>
      <c r="G24" s="117" t="s">
        <v>60</v>
      </c>
      <c r="H24" s="118">
        <v>45</v>
      </c>
      <c r="J24" s="277"/>
      <c r="K24" s="301"/>
      <c r="L24" s="20"/>
      <c r="M24" s="614"/>
      <c r="N24" s="615"/>
      <c r="O24" s="614">
        <f t="shared" si="1"/>
        <v>0</v>
      </c>
      <c r="P24" s="616"/>
      <c r="Q24" s="617"/>
      <c r="S24" s="277"/>
      <c r="T24" s="301"/>
      <c r="U24" s="20"/>
      <c r="V24" s="116"/>
      <c r="W24" s="176"/>
      <c r="X24" s="116">
        <f t="shared" si="3"/>
        <v>0</v>
      </c>
      <c r="Y24" s="117"/>
      <c r="Z24" s="118"/>
      <c r="AA24" s="16"/>
    </row>
    <row r="25" spans="1:27" x14ac:dyDescent="0.25">
      <c r="A25" s="277"/>
      <c r="B25" s="301"/>
      <c r="C25" s="20">
        <v>18</v>
      </c>
      <c r="D25" s="116">
        <v>954.6</v>
      </c>
      <c r="E25" s="176">
        <v>41865</v>
      </c>
      <c r="F25" s="116">
        <v>954.6</v>
      </c>
      <c r="G25" s="117" t="s">
        <v>60</v>
      </c>
      <c r="H25" s="118">
        <v>45</v>
      </c>
      <c r="J25" s="277"/>
      <c r="K25" s="301"/>
      <c r="L25" s="20"/>
      <c r="M25" s="614"/>
      <c r="N25" s="615"/>
      <c r="O25" s="614">
        <f t="shared" si="1"/>
        <v>0</v>
      </c>
      <c r="P25" s="616"/>
      <c r="Q25" s="617"/>
      <c r="S25" s="277"/>
      <c r="T25" s="301"/>
      <c r="U25" s="20"/>
      <c r="V25" s="116"/>
      <c r="W25" s="176"/>
      <c r="X25" s="116">
        <f t="shared" si="3"/>
        <v>0</v>
      </c>
      <c r="Y25" s="117"/>
      <c r="Z25" s="118"/>
      <c r="AA25" s="16"/>
    </row>
    <row r="26" spans="1:27" x14ac:dyDescent="0.25">
      <c r="A26" s="278"/>
      <c r="B26" s="301"/>
      <c r="C26" s="20">
        <v>19</v>
      </c>
      <c r="D26" s="116">
        <v>923.6</v>
      </c>
      <c r="E26" s="176">
        <v>41865</v>
      </c>
      <c r="F26" s="116">
        <v>923.6</v>
      </c>
      <c r="G26" s="117" t="s">
        <v>60</v>
      </c>
      <c r="H26" s="118">
        <v>45</v>
      </c>
      <c r="J26" s="278"/>
      <c r="K26" s="301"/>
      <c r="L26" s="20"/>
      <c r="M26" s="614"/>
      <c r="N26" s="615"/>
      <c r="O26" s="614">
        <f t="shared" si="1"/>
        <v>0</v>
      </c>
      <c r="P26" s="616"/>
      <c r="Q26" s="617"/>
      <c r="S26" s="278"/>
      <c r="T26" s="301"/>
      <c r="U26" s="20"/>
      <c r="V26" s="116"/>
      <c r="W26" s="176"/>
      <c r="X26" s="116">
        <f t="shared" si="3"/>
        <v>0</v>
      </c>
      <c r="Y26" s="117"/>
      <c r="Z26" s="118"/>
      <c r="AA26" s="16"/>
    </row>
    <row r="27" spans="1:27" x14ac:dyDescent="0.25">
      <c r="A27" s="277"/>
      <c r="B27" s="301"/>
      <c r="C27" s="20"/>
      <c r="D27" s="116"/>
      <c r="E27" s="176"/>
      <c r="F27" s="116">
        <f t="shared" ref="F27:F63" si="4">D27</f>
        <v>0</v>
      </c>
      <c r="G27" s="117"/>
      <c r="H27" s="118"/>
      <c r="J27" s="277"/>
      <c r="K27" s="301"/>
      <c r="L27" s="20"/>
      <c r="M27" s="614"/>
      <c r="N27" s="615"/>
      <c r="O27" s="614">
        <f t="shared" si="1"/>
        <v>0</v>
      </c>
      <c r="P27" s="616"/>
      <c r="Q27" s="617"/>
      <c r="S27" s="277"/>
      <c r="T27" s="301"/>
      <c r="U27" s="20"/>
      <c r="V27" s="116"/>
      <c r="W27" s="176"/>
      <c r="X27" s="116">
        <f t="shared" si="3"/>
        <v>0</v>
      </c>
      <c r="Y27" s="117"/>
      <c r="Z27" s="118"/>
      <c r="AA27" s="16"/>
    </row>
    <row r="28" spans="1:27" x14ac:dyDescent="0.25">
      <c r="A28" s="277"/>
      <c r="B28" s="301"/>
      <c r="C28" s="20"/>
      <c r="D28" s="116"/>
      <c r="E28" s="176"/>
      <c r="F28" s="116"/>
      <c r="G28" s="117"/>
      <c r="H28" s="118"/>
      <c r="J28" s="277"/>
      <c r="K28" s="301"/>
      <c r="L28" s="20"/>
      <c r="M28" s="614"/>
      <c r="N28" s="615"/>
      <c r="O28" s="614">
        <f t="shared" si="1"/>
        <v>0</v>
      </c>
      <c r="P28" s="616"/>
      <c r="Q28" s="617"/>
      <c r="S28" s="277"/>
      <c r="T28" s="301"/>
      <c r="U28" s="20"/>
      <c r="V28" s="116"/>
      <c r="W28" s="176"/>
      <c r="X28" s="116">
        <f t="shared" si="3"/>
        <v>0</v>
      </c>
      <c r="Y28" s="117"/>
      <c r="Z28" s="118"/>
      <c r="AA28" s="16"/>
    </row>
    <row r="29" spans="1:27" x14ac:dyDescent="0.25">
      <c r="A29" s="277"/>
      <c r="B29" s="301"/>
      <c r="C29" s="20"/>
      <c r="D29" s="116"/>
      <c r="E29" s="176"/>
      <c r="F29" s="116"/>
      <c r="G29" s="117"/>
      <c r="H29" s="118"/>
      <c r="J29" s="277"/>
      <c r="K29" s="301"/>
      <c r="L29" s="20"/>
      <c r="M29" s="614"/>
      <c r="N29" s="615"/>
      <c r="O29" s="614">
        <f t="shared" si="1"/>
        <v>0</v>
      </c>
      <c r="P29" s="616"/>
      <c r="Q29" s="617"/>
      <c r="S29" s="277"/>
      <c r="T29" s="301"/>
      <c r="U29" s="20"/>
      <c r="V29" s="116"/>
      <c r="W29" s="176"/>
      <c r="X29" s="116">
        <f t="shared" si="3"/>
        <v>0</v>
      </c>
      <c r="Y29" s="117"/>
      <c r="Z29" s="118"/>
    </row>
    <row r="30" spans="1:27" x14ac:dyDescent="0.25">
      <c r="A30" s="277"/>
      <c r="B30" s="301"/>
      <c r="C30" s="20"/>
      <c r="D30" s="116"/>
      <c r="E30" s="176"/>
      <c r="F30" s="116"/>
      <c r="G30" s="117"/>
      <c r="H30" s="118"/>
      <c r="J30" s="277"/>
      <c r="K30" s="301"/>
      <c r="L30" s="20"/>
      <c r="M30" s="614"/>
      <c r="N30" s="615"/>
      <c r="O30" s="614">
        <f t="shared" si="1"/>
        <v>0</v>
      </c>
      <c r="P30" s="616"/>
      <c r="Q30" s="617"/>
      <c r="S30" s="277"/>
      <c r="T30" s="301"/>
      <c r="U30" s="20"/>
      <c r="V30" s="116"/>
      <c r="W30" s="176"/>
      <c r="X30" s="116">
        <f t="shared" si="3"/>
        <v>0</v>
      </c>
      <c r="Y30" s="117"/>
      <c r="Z30" s="118"/>
    </row>
    <row r="31" spans="1:27" x14ac:dyDescent="0.25">
      <c r="A31" s="277"/>
      <c r="B31" s="301"/>
      <c r="C31" s="20"/>
      <c r="D31" s="116"/>
      <c r="E31" s="176"/>
      <c r="F31" s="116"/>
      <c r="G31" s="117"/>
      <c r="H31" s="118"/>
      <c r="J31" s="277"/>
      <c r="K31" s="301"/>
      <c r="L31" s="20"/>
      <c r="M31" s="614"/>
      <c r="N31" s="615"/>
      <c r="O31" s="614">
        <f t="shared" si="1"/>
        <v>0</v>
      </c>
      <c r="P31" s="616"/>
      <c r="Q31" s="617"/>
      <c r="S31" s="277"/>
      <c r="T31" s="301"/>
      <c r="U31" s="20"/>
      <c r="V31" s="116"/>
      <c r="W31" s="176"/>
      <c r="X31" s="116">
        <f t="shared" si="3"/>
        <v>0</v>
      </c>
      <c r="Y31" s="117"/>
      <c r="Z31" s="118"/>
    </row>
    <row r="32" spans="1:27" x14ac:dyDescent="0.25">
      <c r="A32" s="277"/>
      <c r="B32" s="301"/>
      <c r="C32" s="20"/>
      <c r="D32" s="116"/>
      <c r="E32" s="176"/>
      <c r="F32" s="116"/>
      <c r="G32" s="117"/>
      <c r="H32" s="118"/>
      <c r="J32" s="277"/>
      <c r="K32" s="301"/>
      <c r="L32" s="20"/>
      <c r="M32" s="614"/>
      <c r="N32" s="615"/>
      <c r="O32" s="614">
        <f t="shared" si="1"/>
        <v>0</v>
      </c>
      <c r="P32" s="616"/>
      <c r="Q32" s="617"/>
      <c r="S32" s="277"/>
      <c r="T32" s="301"/>
      <c r="U32" s="20"/>
      <c r="V32" s="116"/>
      <c r="W32" s="176"/>
      <c r="X32" s="116">
        <f t="shared" si="3"/>
        <v>0</v>
      </c>
      <c r="Y32" s="117"/>
      <c r="Z32" s="118"/>
    </row>
    <row r="33" spans="1:26" x14ac:dyDescent="0.25">
      <c r="A33" s="277"/>
      <c r="B33" s="301"/>
      <c r="C33" s="20"/>
      <c r="D33" s="116"/>
      <c r="E33" s="176"/>
      <c r="F33" s="116"/>
      <c r="G33" s="117"/>
      <c r="H33" s="118"/>
      <c r="J33" s="277"/>
      <c r="K33" s="301"/>
      <c r="L33" s="20"/>
      <c r="M33" s="614"/>
      <c r="N33" s="615"/>
      <c r="O33" s="614">
        <f t="shared" si="1"/>
        <v>0</v>
      </c>
      <c r="P33" s="616"/>
      <c r="Q33" s="617"/>
      <c r="S33" s="277"/>
      <c r="T33" s="301"/>
      <c r="U33" s="20"/>
      <c r="V33" s="116"/>
      <c r="W33" s="176"/>
      <c r="X33" s="116">
        <f t="shared" si="3"/>
        <v>0</v>
      </c>
      <c r="Y33" s="117"/>
      <c r="Z33" s="118"/>
    </row>
    <row r="34" spans="1:26" x14ac:dyDescent="0.25">
      <c r="A34" s="277"/>
      <c r="B34" s="301"/>
      <c r="C34" s="20"/>
      <c r="D34" s="116"/>
      <c r="E34" s="176"/>
      <c r="F34" s="116"/>
      <c r="G34" s="117"/>
      <c r="H34" s="118"/>
      <c r="J34" s="277"/>
      <c r="K34" s="301"/>
      <c r="L34" s="20"/>
      <c r="M34" s="614"/>
      <c r="N34" s="615"/>
      <c r="O34" s="614">
        <f t="shared" si="1"/>
        <v>0</v>
      </c>
      <c r="P34" s="616"/>
      <c r="Q34" s="617"/>
      <c r="S34" s="277"/>
      <c r="T34" s="301"/>
      <c r="U34" s="20"/>
      <c r="V34" s="116"/>
      <c r="W34" s="176"/>
      <c r="X34" s="116">
        <f t="shared" si="3"/>
        <v>0</v>
      </c>
      <c r="Y34" s="117"/>
      <c r="Z34" s="118"/>
    </row>
    <row r="35" spans="1:26" x14ac:dyDescent="0.25">
      <c r="A35" s="277"/>
      <c r="B35" s="301"/>
      <c r="C35" s="20"/>
      <c r="D35" s="116"/>
      <c r="E35" s="176"/>
      <c r="F35" s="116"/>
      <c r="G35" s="117"/>
      <c r="H35" s="118"/>
      <c r="J35" s="277"/>
      <c r="K35" s="301"/>
      <c r="L35" s="20"/>
      <c r="M35" s="483"/>
      <c r="N35" s="484"/>
      <c r="O35" s="483">
        <f t="shared" si="1"/>
        <v>0</v>
      </c>
      <c r="P35" s="481"/>
      <c r="Q35" s="385"/>
      <c r="S35" s="277"/>
      <c r="T35" s="301"/>
      <c r="U35" s="20"/>
      <c r="V35" s="116"/>
      <c r="W35" s="176"/>
      <c r="X35" s="116">
        <f t="shared" si="3"/>
        <v>0</v>
      </c>
      <c r="Y35" s="117"/>
      <c r="Z35" s="118"/>
    </row>
    <row r="36" spans="1:26" x14ac:dyDescent="0.25">
      <c r="A36" s="277"/>
      <c r="B36" s="301"/>
      <c r="C36" s="20"/>
      <c r="D36" s="116"/>
      <c r="E36" s="176"/>
      <c r="F36" s="116"/>
      <c r="G36" s="117"/>
      <c r="H36" s="118"/>
      <c r="J36" s="277"/>
      <c r="K36" s="301"/>
      <c r="L36" s="20"/>
      <c r="M36" s="483"/>
      <c r="N36" s="484"/>
      <c r="O36" s="483">
        <f t="shared" si="1"/>
        <v>0</v>
      </c>
      <c r="P36" s="481"/>
      <c r="Q36" s="385"/>
      <c r="S36" s="277"/>
      <c r="T36" s="301"/>
      <c r="U36" s="20"/>
      <c r="V36" s="116"/>
      <c r="W36" s="176"/>
      <c r="X36" s="116">
        <f t="shared" si="3"/>
        <v>0</v>
      </c>
      <c r="Y36" s="117"/>
      <c r="Z36" s="118"/>
    </row>
    <row r="37" spans="1:26" x14ac:dyDescent="0.25">
      <c r="A37" s="277"/>
      <c r="B37" s="301"/>
      <c r="C37" s="20"/>
      <c r="D37" s="116"/>
      <c r="E37" s="176"/>
      <c r="F37" s="116"/>
      <c r="G37" s="117"/>
      <c r="H37" s="118"/>
      <c r="J37" s="277"/>
      <c r="K37" s="301"/>
      <c r="L37" s="20"/>
      <c r="M37" s="483"/>
      <c r="N37" s="484"/>
      <c r="O37" s="483">
        <f t="shared" si="1"/>
        <v>0</v>
      </c>
      <c r="P37" s="481"/>
      <c r="Q37" s="385"/>
      <c r="S37" s="277"/>
      <c r="T37" s="301"/>
      <c r="U37" s="20"/>
      <c r="V37" s="116"/>
      <c r="W37" s="176"/>
      <c r="X37" s="116">
        <f t="shared" si="3"/>
        <v>0</v>
      </c>
      <c r="Y37" s="117"/>
      <c r="Z37" s="118"/>
    </row>
    <row r="38" spans="1:26" x14ac:dyDescent="0.25">
      <c r="A38" s="277"/>
      <c r="B38" s="301"/>
      <c r="C38" s="20"/>
      <c r="D38" s="116"/>
      <c r="E38" s="176"/>
      <c r="F38" s="116"/>
      <c r="G38" s="117"/>
      <c r="H38" s="118"/>
      <c r="J38" s="277"/>
      <c r="K38" s="301"/>
      <c r="L38" s="20"/>
      <c r="M38" s="483"/>
      <c r="N38" s="484"/>
      <c r="O38" s="483">
        <f t="shared" si="1"/>
        <v>0</v>
      </c>
      <c r="P38" s="481"/>
      <c r="Q38" s="385"/>
      <c r="S38" s="277"/>
      <c r="T38" s="301"/>
      <c r="U38" s="20"/>
      <c r="V38" s="116"/>
      <c r="W38" s="176"/>
      <c r="X38" s="116">
        <f t="shared" si="3"/>
        <v>0</v>
      </c>
      <c r="Y38" s="117"/>
      <c r="Z38" s="118"/>
    </row>
    <row r="39" spans="1:26" x14ac:dyDescent="0.25">
      <c r="A39" s="277"/>
      <c r="B39" s="301"/>
      <c r="C39" s="20"/>
      <c r="D39" s="116"/>
      <c r="E39" s="176"/>
      <c r="F39" s="116"/>
      <c r="G39" s="117"/>
      <c r="H39" s="118"/>
      <c r="J39" s="277"/>
      <c r="K39" s="301"/>
      <c r="L39" s="20"/>
      <c r="M39" s="483"/>
      <c r="N39" s="484"/>
      <c r="O39" s="483">
        <f t="shared" si="1"/>
        <v>0</v>
      </c>
      <c r="P39" s="481"/>
      <c r="Q39" s="385"/>
      <c r="S39" s="277"/>
      <c r="T39" s="301"/>
      <c r="U39" s="20"/>
      <c r="V39" s="116"/>
      <c r="W39" s="176"/>
      <c r="X39" s="116">
        <f t="shared" si="3"/>
        <v>0</v>
      </c>
      <c r="Y39" s="117"/>
      <c r="Z39" s="118"/>
    </row>
    <row r="40" spans="1:26" x14ac:dyDescent="0.25">
      <c r="A40" s="277"/>
      <c r="B40" s="301"/>
      <c r="C40" s="20"/>
      <c r="D40" s="116"/>
      <c r="E40" s="176"/>
      <c r="F40" s="116"/>
      <c r="G40" s="117"/>
      <c r="H40" s="118"/>
      <c r="J40" s="277"/>
      <c r="K40" s="301"/>
      <c r="L40" s="20"/>
      <c r="M40" s="474"/>
      <c r="N40" s="475"/>
      <c r="O40" s="474">
        <f t="shared" si="1"/>
        <v>0</v>
      </c>
      <c r="P40" s="476"/>
      <c r="Q40" s="477"/>
      <c r="S40" s="277"/>
      <c r="T40" s="301"/>
      <c r="U40" s="20"/>
      <c r="V40" s="116"/>
      <c r="W40" s="176"/>
      <c r="X40" s="116">
        <f t="shared" si="3"/>
        <v>0</v>
      </c>
      <c r="Y40" s="117"/>
      <c r="Z40" s="118"/>
    </row>
    <row r="41" spans="1:26" x14ac:dyDescent="0.25">
      <c r="A41" s="277"/>
      <c r="B41" s="301"/>
      <c r="C41" s="20"/>
      <c r="D41" s="116"/>
      <c r="E41" s="176"/>
      <c r="F41" s="116"/>
      <c r="G41" s="117"/>
      <c r="H41" s="118"/>
      <c r="J41" s="277"/>
      <c r="K41" s="301"/>
      <c r="L41" s="20"/>
      <c r="M41" s="474"/>
      <c r="N41" s="475"/>
      <c r="O41" s="474">
        <f t="shared" si="1"/>
        <v>0</v>
      </c>
      <c r="P41" s="476"/>
      <c r="Q41" s="477"/>
      <c r="S41" s="277"/>
      <c r="T41" s="301"/>
      <c r="U41" s="20"/>
      <c r="V41" s="116"/>
      <c r="W41" s="176"/>
      <c r="X41" s="116">
        <f t="shared" si="3"/>
        <v>0</v>
      </c>
      <c r="Y41" s="117"/>
      <c r="Z41" s="118"/>
    </row>
    <row r="42" spans="1:26" x14ac:dyDescent="0.25">
      <c r="A42" s="277"/>
      <c r="B42" s="301"/>
      <c r="C42" s="20"/>
      <c r="D42" s="116"/>
      <c r="E42" s="176"/>
      <c r="F42" s="116"/>
      <c r="G42" s="117"/>
      <c r="H42" s="118"/>
      <c r="J42" s="277"/>
      <c r="K42" s="301"/>
      <c r="L42" s="20"/>
      <c r="M42" s="474"/>
      <c r="N42" s="475"/>
      <c r="O42" s="474">
        <f t="shared" si="1"/>
        <v>0</v>
      </c>
      <c r="P42" s="476"/>
      <c r="Q42" s="477"/>
      <c r="S42" s="277"/>
      <c r="T42" s="301"/>
      <c r="U42" s="20"/>
      <c r="V42" s="116"/>
      <c r="W42" s="176"/>
      <c r="X42" s="116">
        <f t="shared" si="3"/>
        <v>0</v>
      </c>
      <c r="Y42" s="117"/>
      <c r="Z42" s="118"/>
    </row>
    <row r="43" spans="1:26" x14ac:dyDescent="0.25">
      <c r="A43" s="277"/>
      <c r="B43" s="301"/>
      <c r="C43" s="20"/>
      <c r="D43" s="116"/>
      <c r="E43" s="176"/>
      <c r="F43" s="116"/>
      <c r="G43" s="117"/>
      <c r="H43" s="118"/>
      <c r="J43" s="277"/>
      <c r="K43" s="301"/>
      <c r="L43" s="20"/>
      <c r="M43" s="474"/>
      <c r="N43" s="475"/>
      <c r="O43" s="474">
        <f t="shared" si="1"/>
        <v>0</v>
      </c>
      <c r="P43" s="476"/>
      <c r="Q43" s="477"/>
      <c r="S43" s="277"/>
      <c r="T43" s="301"/>
      <c r="U43" s="20"/>
      <c r="V43" s="116"/>
      <c r="W43" s="176"/>
      <c r="X43" s="116">
        <f t="shared" si="3"/>
        <v>0</v>
      </c>
      <c r="Y43" s="117"/>
      <c r="Z43" s="118"/>
    </row>
    <row r="44" spans="1:26" x14ac:dyDescent="0.25">
      <c r="A44" s="277"/>
      <c r="B44" s="301"/>
      <c r="C44" s="20"/>
      <c r="D44" s="116"/>
      <c r="E44" s="176"/>
      <c r="F44" s="116"/>
      <c r="G44" s="117"/>
      <c r="H44" s="118"/>
      <c r="J44" s="277"/>
      <c r="K44" s="301"/>
      <c r="L44" s="20"/>
      <c r="M44" s="474"/>
      <c r="N44" s="475"/>
      <c r="O44" s="474">
        <f t="shared" si="1"/>
        <v>0</v>
      </c>
      <c r="P44" s="476"/>
      <c r="Q44" s="477"/>
      <c r="S44" s="277"/>
      <c r="T44" s="301"/>
      <c r="U44" s="20"/>
      <c r="V44" s="116"/>
      <c r="W44" s="176"/>
      <c r="X44" s="116">
        <f t="shared" si="3"/>
        <v>0</v>
      </c>
      <c r="Y44" s="117"/>
      <c r="Z44" s="118"/>
    </row>
    <row r="45" spans="1:26" x14ac:dyDescent="0.25">
      <c r="A45" s="277"/>
      <c r="B45" s="301"/>
      <c r="C45" s="20"/>
      <c r="D45" s="116"/>
      <c r="E45" s="176"/>
      <c r="F45" s="116"/>
      <c r="G45" s="117"/>
      <c r="H45" s="118"/>
      <c r="J45" s="277"/>
      <c r="K45" s="301"/>
      <c r="L45" s="20"/>
      <c r="M45" s="474"/>
      <c r="N45" s="475"/>
      <c r="O45" s="474">
        <f t="shared" si="1"/>
        <v>0</v>
      </c>
      <c r="P45" s="476"/>
      <c r="Q45" s="477"/>
      <c r="S45" s="277"/>
      <c r="T45" s="301"/>
      <c r="U45" s="20"/>
      <c r="V45" s="116"/>
      <c r="W45" s="176"/>
      <c r="X45" s="116">
        <f t="shared" si="3"/>
        <v>0</v>
      </c>
      <c r="Y45" s="117"/>
      <c r="Z45" s="118"/>
    </row>
    <row r="46" spans="1:26" x14ac:dyDescent="0.25">
      <c r="A46" s="277"/>
      <c r="B46" s="301"/>
      <c r="C46" s="20"/>
      <c r="D46" s="116"/>
      <c r="E46" s="176"/>
      <c r="F46" s="116"/>
      <c r="G46" s="117"/>
      <c r="H46" s="118"/>
      <c r="J46" s="277"/>
      <c r="K46" s="301"/>
      <c r="L46" s="20"/>
      <c r="M46" s="474"/>
      <c r="N46" s="475"/>
      <c r="O46" s="474">
        <f t="shared" si="1"/>
        <v>0</v>
      </c>
      <c r="P46" s="476"/>
      <c r="Q46" s="477"/>
      <c r="S46" s="277"/>
      <c r="T46" s="301"/>
      <c r="U46" s="20"/>
      <c r="V46" s="116"/>
      <c r="W46" s="176"/>
      <c r="X46" s="116">
        <f t="shared" si="3"/>
        <v>0</v>
      </c>
      <c r="Y46" s="117"/>
      <c r="Z46" s="118"/>
    </row>
    <row r="47" spans="1:26" x14ac:dyDescent="0.25">
      <c r="A47" s="277"/>
      <c r="B47" s="301"/>
      <c r="C47" s="20"/>
      <c r="D47" s="116"/>
      <c r="E47" s="176"/>
      <c r="F47" s="116"/>
      <c r="G47" s="117"/>
      <c r="H47" s="118"/>
      <c r="J47" s="277"/>
      <c r="K47" s="301"/>
      <c r="L47" s="20"/>
      <c r="M47" s="474"/>
      <c r="N47" s="475"/>
      <c r="O47" s="474">
        <f t="shared" si="1"/>
        <v>0</v>
      </c>
      <c r="P47" s="476"/>
      <c r="Q47" s="477"/>
      <c r="S47" s="277"/>
      <c r="T47" s="301"/>
      <c r="U47" s="20"/>
      <c r="V47" s="116"/>
      <c r="W47" s="176"/>
      <c r="X47" s="116">
        <f t="shared" si="3"/>
        <v>0</v>
      </c>
      <c r="Y47" s="117"/>
      <c r="Z47" s="118"/>
    </row>
    <row r="48" spans="1:26" x14ac:dyDescent="0.25">
      <c r="A48" s="277"/>
      <c r="B48" s="301"/>
      <c r="C48" s="20"/>
      <c r="D48" s="116"/>
      <c r="E48" s="176"/>
      <c r="F48" s="116"/>
      <c r="G48" s="117"/>
      <c r="H48" s="118"/>
      <c r="J48" s="277"/>
      <c r="K48" s="301"/>
      <c r="L48" s="20"/>
      <c r="M48" s="474"/>
      <c r="N48" s="475"/>
      <c r="O48" s="474">
        <f t="shared" si="1"/>
        <v>0</v>
      </c>
      <c r="P48" s="476"/>
      <c r="Q48" s="477"/>
      <c r="S48" s="277"/>
      <c r="T48" s="301"/>
      <c r="U48" s="20"/>
      <c r="V48" s="116"/>
      <c r="W48" s="176"/>
      <c r="X48" s="116">
        <f t="shared" si="3"/>
        <v>0</v>
      </c>
      <c r="Y48" s="117"/>
      <c r="Z48" s="118"/>
    </row>
    <row r="49" spans="1:26" x14ac:dyDescent="0.25">
      <c r="A49" s="277"/>
      <c r="B49" s="301"/>
      <c r="C49" s="20"/>
      <c r="D49" s="116"/>
      <c r="E49" s="176"/>
      <c r="F49" s="116"/>
      <c r="G49" s="117"/>
      <c r="H49" s="118"/>
      <c r="J49" s="277"/>
      <c r="K49" s="301"/>
      <c r="L49" s="20"/>
      <c r="M49" s="474"/>
      <c r="N49" s="475"/>
      <c r="O49" s="474">
        <f t="shared" si="1"/>
        <v>0</v>
      </c>
      <c r="P49" s="476"/>
      <c r="Q49" s="477"/>
      <c r="S49" s="277"/>
      <c r="T49" s="301"/>
      <c r="U49" s="20"/>
      <c r="V49" s="116"/>
      <c r="W49" s="176"/>
      <c r="X49" s="116">
        <f t="shared" si="3"/>
        <v>0</v>
      </c>
      <c r="Y49" s="117"/>
      <c r="Z49" s="118"/>
    </row>
    <row r="50" spans="1:26" x14ac:dyDescent="0.25">
      <c r="A50" s="277"/>
      <c r="B50" s="301"/>
      <c r="C50" s="20"/>
      <c r="D50" s="116"/>
      <c r="E50" s="176"/>
      <c r="F50" s="116"/>
      <c r="G50" s="117"/>
      <c r="H50" s="118"/>
      <c r="J50" s="277"/>
      <c r="K50" s="301"/>
      <c r="L50" s="20"/>
      <c r="M50" s="474"/>
      <c r="N50" s="475"/>
      <c r="O50" s="474">
        <f t="shared" si="1"/>
        <v>0</v>
      </c>
      <c r="P50" s="476"/>
      <c r="Q50" s="477"/>
      <c r="S50" s="277"/>
      <c r="T50" s="301"/>
      <c r="U50" s="20"/>
      <c r="V50" s="116"/>
      <c r="W50" s="176"/>
      <c r="X50" s="116">
        <f t="shared" si="3"/>
        <v>0</v>
      </c>
      <c r="Y50" s="117"/>
      <c r="Z50" s="118"/>
    </row>
    <row r="51" spans="1:26" x14ac:dyDescent="0.25">
      <c r="A51" s="277"/>
      <c r="B51" s="301"/>
      <c r="C51" s="20"/>
      <c r="D51" s="116"/>
      <c r="E51" s="176"/>
      <c r="F51" s="116"/>
      <c r="G51" s="117"/>
      <c r="H51" s="118"/>
      <c r="J51" s="277"/>
      <c r="K51" s="301"/>
      <c r="L51" s="20"/>
      <c r="M51" s="474"/>
      <c r="N51" s="475"/>
      <c r="O51" s="474">
        <f t="shared" si="1"/>
        <v>0</v>
      </c>
      <c r="P51" s="476"/>
      <c r="Q51" s="477"/>
      <c r="S51" s="277"/>
      <c r="T51" s="301"/>
      <c r="U51" s="20"/>
      <c r="V51" s="116"/>
      <c r="W51" s="176"/>
      <c r="X51" s="116">
        <f t="shared" si="3"/>
        <v>0</v>
      </c>
      <c r="Y51" s="117"/>
      <c r="Z51" s="118"/>
    </row>
    <row r="52" spans="1:26" x14ac:dyDescent="0.25">
      <c r="A52" s="277"/>
      <c r="B52" s="301"/>
      <c r="C52" s="20"/>
      <c r="D52" s="116"/>
      <c r="E52" s="176"/>
      <c r="F52" s="116"/>
      <c r="G52" s="117"/>
      <c r="H52" s="118"/>
      <c r="J52" s="277"/>
      <c r="K52" s="301"/>
      <c r="L52" s="20"/>
      <c r="M52" s="474"/>
      <c r="N52" s="475"/>
      <c r="O52" s="474">
        <f t="shared" si="1"/>
        <v>0</v>
      </c>
      <c r="P52" s="476"/>
      <c r="Q52" s="477"/>
      <c r="S52" s="277"/>
      <c r="T52" s="301"/>
      <c r="U52" s="20"/>
      <c r="V52" s="116"/>
      <c r="W52" s="176"/>
      <c r="X52" s="116">
        <f t="shared" si="3"/>
        <v>0</v>
      </c>
      <c r="Y52" s="117"/>
      <c r="Z52" s="118"/>
    </row>
    <row r="53" spans="1:26" x14ac:dyDescent="0.25">
      <c r="A53" s="277"/>
      <c r="B53" s="301"/>
      <c r="C53" s="20"/>
      <c r="D53" s="116"/>
      <c r="E53" s="176"/>
      <c r="F53" s="116"/>
      <c r="G53" s="117"/>
      <c r="H53" s="118"/>
      <c r="J53" s="277"/>
      <c r="K53" s="301"/>
      <c r="L53" s="20"/>
      <c r="M53" s="474"/>
      <c r="N53" s="475"/>
      <c r="O53" s="474">
        <f t="shared" si="1"/>
        <v>0</v>
      </c>
      <c r="P53" s="476"/>
      <c r="Q53" s="477"/>
      <c r="S53" s="277"/>
      <c r="T53" s="301"/>
      <c r="U53" s="20"/>
      <c r="V53" s="116"/>
      <c r="W53" s="176"/>
      <c r="X53" s="116">
        <f t="shared" si="3"/>
        <v>0</v>
      </c>
      <c r="Y53" s="117"/>
      <c r="Z53" s="118"/>
    </row>
    <row r="54" spans="1:26" x14ac:dyDescent="0.25">
      <c r="A54" s="277"/>
      <c r="B54" s="301"/>
      <c r="C54" s="20"/>
      <c r="D54" s="116"/>
      <c r="E54" s="176"/>
      <c r="F54" s="116"/>
      <c r="G54" s="117"/>
      <c r="H54" s="118"/>
      <c r="J54" s="277"/>
      <c r="K54" s="301"/>
      <c r="L54" s="20"/>
      <c r="M54" s="474"/>
      <c r="N54" s="475"/>
      <c r="O54" s="474">
        <f t="shared" si="1"/>
        <v>0</v>
      </c>
      <c r="P54" s="476"/>
      <c r="Q54" s="477"/>
      <c r="S54" s="277"/>
      <c r="T54" s="301"/>
      <c r="U54" s="20"/>
      <c r="V54" s="116"/>
      <c r="W54" s="176"/>
      <c r="X54" s="116">
        <f t="shared" si="3"/>
        <v>0</v>
      </c>
      <c r="Y54" s="117"/>
      <c r="Z54" s="118"/>
    </row>
    <row r="55" spans="1:26" x14ac:dyDescent="0.25">
      <c r="A55" s="277"/>
      <c r="B55" s="301"/>
      <c r="C55" s="20"/>
      <c r="D55" s="116"/>
      <c r="E55" s="176"/>
      <c r="F55" s="116"/>
      <c r="G55" s="117"/>
      <c r="H55" s="118"/>
      <c r="J55" s="277"/>
      <c r="K55" s="301"/>
      <c r="L55" s="20"/>
      <c r="M55" s="474"/>
      <c r="N55" s="475"/>
      <c r="O55" s="474">
        <f t="shared" si="1"/>
        <v>0</v>
      </c>
      <c r="P55" s="476"/>
      <c r="Q55" s="477"/>
      <c r="S55" s="277"/>
      <c r="T55" s="301"/>
      <c r="U55" s="20"/>
      <c r="V55" s="116"/>
      <c r="W55" s="176"/>
      <c r="X55" s="116">
        <f t="shared" si="3"/>
        <v>0</v>
      </c>
      <c r="Y55" s="117"/>
      <c r="Z55" s="118"/>
    </row>
    <row r="56" spans="1:26" x14ac:dyDescent="0.25">
      <c r="A56" s="277"/>
      <c r="B56" s="301"/>
      <c r="C56" s="20"/>
      <c r="D56" s="116"/>
      <c r="E56" s="176"/>
      <c r="F56" s="116"/>
      <c r="G56" s="117"/>
      <c r="H56" s="118"/>
      <c r="J56" s="277"/>
      <c r="K56" s="301"/>
      <c r="L56" s="20"/>
      <c r="M56" s="474"/>
      <c r="N56" s="475"/>
      <c r="O56" s="474">
        <f t="shared" si="1"/>
        <v>0</v>
      </c>
      <c r="P56" s="476"/>
      <c r="Q56" s="477"/>
      <c r="S56" s="277"/>
      <c r="T56" s="301"/>
      <c r="U56" s="20"/>
      <c r="V56" s="116"/>
      <c r="W56" s="176"/>
      <c r="X56" s="116">
        <f t="shared" si="3"/>
        <v>0</v>
      </c>
      <c r="Y56" s="117"/>
      <c r="Z56" s="118"/>
    </row>
    <row r="57" spans="1:26" x14ac:dyDescent="0.25">
      <c r="A57" s="277"/>
      <c r="B57" s="301"/>
      <c r="C57" s="20"/>
      <c r="D57" s="116"/>
      <c r="E57" s="176"/>
      <c r="F57" s="116"/>
      <c r="G57" s="117"/>
      <c r="H57" s="118"/>
      <c r="J57" s="277"/>
      <c r="K57" s="301"/>
      <c r="L57" s="20"/>
      <c r="M57" s="474"/>
      <c r="N57" s="475"/>
      <c r="O57" s="474">
        <f t="shared" si="1"/>
        <v>0</v>
      </c>
      <c r="P57" s="476"/>
      <c r="Q57" s="477"/>
      <c r="S57" s="277"/>
      <c r="T57" s="301"/>
      <c r="U57" s="20"/>
      <c r="V57" s="116"/>
      <c r="W57" s="176"/>
      <c r="X57" s="116">
        <f t="shared" si="3"/>
        <v>0</v>
      </c>
      <c r="Y57" s="117"/>
      <c r="Z57" s="118"/>
    </row>
    <row r="58" spans="1:26" x14ac:dyDescent="0.25">
      <c r="A58" s="277"/>
      <c r="B58" s="301"/>
      <c r="C58" s="20"/>
      <c r="D58" s="116"/>
      <c r="E58" s="176"/>
      <c r="F58" s="116"/>
      <c r="G58" s="117"/>
      <c r="H58" s="118"/>
      <c r="J58" s="277"/>
      <c r="K58" s="301"/>
      <c r="L58" s="20"/>
      <c r="M58" s="474"/>
      <c r="N58" s="475"/>
      <c r="O58" s="474">
        <f t="shared" si="1"/>
        <v>0</v>
      </c>
      <c r="P58" s="476"/>
      <c r="Q58" s="477"/>
      <c r="S58" s="277"/>
      <c r="T58" s="301"/>
      <c r="U58" s="20"/>
      <c r="V58" s="116"/>
      <c r="W58" s="176"/>
      <c r="X58" s="116">
        <f t="shared" si="3"/>
        <v>0</v>
      </c>
      <c r="Y58" s="117"/>
      <c r="Z58" s="118"/>
    </row>
    <row r="59" spans="1:26" x14ac:dyDescent="0.25">
      <c r="A59" s="277"/>
      <c r="B59" s="301"/>
      <c r="C59" s="20"/>
      <c r="D59" s="116"/>
      <c r="E59" s="176"/>
      <c r="F59" s="116"/>
      <c r="G59" s="117"/>
      <c r="H59" s="118"/>
      <c r="J59" s="277"/>
      <c r="K59" s="301"/>
      <c r="L59" s="20"/>
      <c r="M59" s="474"/>
      <c r="N59" s="475"/>
      <c r="O59" s="474">
        <f t="shared" si="1"/>
        <v>0</v>
      </c>
      <c r="P59" s="476"/>
      <c r="Q59" s="477"/>
      <c r="S59" s="277"/>
      <c r="T59" s="301"/>
      <c r="U59" s="20"/>
      <c r="V59" s="116"/>
      <c r="W59" s="176"/>
      <c r="X59" s="116">
        <f t="shared" si="3"/>
        <v>0</v>
      </c>
      <c r="Y59" s="117"/>
      <c r="Z59" s="118"/>
    </row>
    <row r="60" spans="1:26" x14ac:dyDescent="0.25">
      <c r="A60" s="277"/>
      <c r="B60" s="301"/>
      <c r="C60" s="20"/>
      <c r="D60" s="116"/>
      <c r="E60" s="176"/>
      <c r="F60" s="116"/>
      <c r="G60" s="117"/>
      <c r="H60" s="118"/>
      <c r="J60" s="277"/>
      <c r="K60" s="301"/>
      <c r="L60" s="20"/>
      <c r="M60" s="474"/>
      <c r="N60" s="475"/>
      <c r="O60" s="474">
        <f t="shared" si="1"/>
        <v>0</v>
      </c>
      <c r="P60" s="476"/>
      <c r="Q60" s="477"/>
      <c r="S60" s="277"/>
      <c r="T60" s="301"/>
      <c r="U60" s="20"/>
      <c r="V60" s="116"/>
      <c r="W60" s="176"/>
      <c r="X60" s="116">
        <f t="shared" si="3"/>
        <v>0</v>
      </c>
      <c r="Y60" s="117"/>
      <c r="Z60" s="118"/>
    </row>
    <row r="61" spans="1:26" x14ac:dyDescent="0.25">
      <c r="A61" s="277"/>
      <c r="B61" s="301"/>
      <c r="C61" s="20"/>
      <c r="D61" s="116"/>
      <c r="E61" s="176"/>
      <c r="F61" s="116">
        <f t="shared" si="4"/>
        <v>0</v>
      </c>
      <c r="G61" s="117"/>
      <c r="H61" s="118"/>
      <c r="J61" s="277"/>
      <c r="K61" s="301"/>
      <c r="L61" s="20"/>
      <c r="M61" s="474"/>
      <c r="N61" s="475"/>
      <c r="O61" s="474">
        <f t="shared" si="1"/>
        <v>0</v>
      </c>
      <c r="P61" s="476"/>
      <c r="Q61" s="477"/>
      <c r="S61" s="277"/>
      <c r="T61" s="301"/>
      <c r="U61" s="20"/>
      <c r="V61" s="116"/>
      <c r="W61" s="176"/>
      <c r="X61" s="116">
        <f t="shared" si="3"/>
        <v>0</v>
      </c>
      <c r="Y61" s="117"/>
      <c r="Z61" s="118"/>
    </row>
    <row r="62" spans="1:26" x14ac:dyDescent="0.25">
      <c r="A62" s="277"/>
      <c r="B62" s="301"/>
      <c r="C62" s="20"/>
      <c r="D62" s="116"/>
      <c r="E62" s="176"/>
      <c r="F62" s="116">
        <f t="shared" si="4"/>
        <v>0</v>
      </c>
      <c r="G62" s="117"/>
      <c r="H62" s="118"/>
      <c r="J62" s="277"/>
      <c r="K62" s="301"/>
      <c r="L62" s="20"/>
      <c r="M62" s="100"/>
      <c r="N62" s="197"/>
      <c r="O62" s="474">
        <f t="shared" si="1"/>
        <v>0</v>
      </c>
      <c r="P62" s="111"/>
      <c r="Q62" s="101"/>
      <c r="S62" s="277"/>
      <c r="T62" s="301"/>
      <c r="U62" s="20"/>
      <c r="V62" s="116"/>
      <c r="W62" s="176"/>
      <c r="X62" s="116">
        <f t="shared" si="3"/>
        <v>0</v>
      </c>
      <c r="Y62" s="117"/>
      <c r="Z62" s="118"/>
    </row>
    <row r="63" spans="1:26" x14ac:dyDescent="0.25">
      <c r="A63" s="277"/>
      <c r="B63" s="301"/>
      <c r="C63" s="20"/>
      <c r="D63" s="116"/>
      <c r="E63" s="176"/>
      <c r="F63" s="116">
        <f t="shared" si="4"/>
        <v>0</v>
      </c>
      <c r="G63" s="117"/>
      <c r="H63" s="118"/>
      <c r="J63" s="277"/>
      <c r="K63" s="301"/>
      <c r="L63" s="20"/>
      <c r="M63" s="100"/>
      <c r="N63" s="197"/>
      <c r="O63" s="100">
        <f t="shared" si="1"/>
        <v>0</v>
      </c>
      <c r="P63" s="111"/>
      <c r="Q63" s="101"/>
      <c r="S63" s="277"/>
      <c r="T63" s="301"/>
      <c r="U63" s="20"/>
      <c r="V63" s="116"/>
      <c r="W63" s="176"/>
      <c r="X63" s="116">
        <f t="shared" si="3"/>
        <v>0</v>
      </c>
      <c r="Y63" s="117"/>
      <c r="Z63" s="118"/>
    </row>
    <row r="64" spans="1:26" ht="15.75" thickBot="1" x14ac:dyDescent="0.3">
      <c r="A64" s="277"/>
      <c r="B64" s="302"/>
      <c r="C64" s="80"/>
      <c r="D64" s="425"/>
      <c r="E64" s="298"/>
      <c r="F64" s="254"/>
      <c r="G64" s="255"/>
      <c r="H64" s="253"/>
      <c r="J64" s="277"/>
      <c r="K64" s="302"/>
      <c r="L64" s="80"/>
      <c r="M64" s="425"/>
      <c r="N64" s="298"/>
      <c r="O64" s="254"/>
      <c r="P64" s="255"/>
      <c r="Q64" s="253"/>
      <c r="S64" s="277"/>
      <c r="T64" s="302"/>
      <c r="U64" s="80"/>
      <c r="V64" s="425"/>
      <c r="W64" s="298"/>
      <c r="X64" s="254">
        <v>0</v>
      </c>
      <c r="Y64" s="255"/>
      <c r="Z64" s="253"/>
    </row>
    <row r="65" spans="3:25" ht="15.75" thickTop="1" x14ac:dyDescent="0.25">
      <c r="C65" s="9">
        <f>SUM(C8:C64)</f>
        <v>190</v>
      </c>
      <c r="D65" s="9">
        <f>SUM(D8:D64)</f>
        <v>17209.900000000005</v>
      </c>
      <c r="F65" s="9">
        <f>SUM(F8:F64)</f>
        <v>9846.1000000000022</v>
      </c>
      <c r="L65" s="9">
        <f>SUM(L8:L64)</f>
        <v>656</v>
      </c>
      <c r="M65" s="9">
        <f>SUM(M8:M64)</f>
        <v>7147.34</v>
      </c>
      <c r="O65" s="9">
        <f>SUM(O8:O64)</f>
        <v>7147.34</v>
      </c>
      <c r="U65" s="9">
        <f>SUM(U8:U64)</f>
        <v>41</v>
      </c>
      <c r="V65" s="9">
        <f>SUM(V8:V64)</f>
        <v>990.9</v>
      </c>
      <c r="X65" s="9">
        <f>SUM(X8:X64)</f>
        <v>990.9</v>
      </c>
    </row>
    <row r="67" spans="3:25" ht="15.75" thickBot="1" x14ac:dyDescent="0.3"/>
    <row r="68" spans="3:25" ht="15.75" thickBot="1" x14ac:dyDescent="0.3">
      <c r="D68" s="61" t="s">
        <v>4</v>
      </c>
      <c r="E68" s="93">
        <v>0</v>
      </c>
      <c r="M68" s="61" t="s">
        <v>4</v>
      </c>
      <c r="N68" s="93">
        <v>0</v>
      </c>
      <c r="V68" s="61" t="s">
        <v>4</v>
      </c>
      <c r="W68" s="93">
        <v>0</v>
      </c>
    </row>
    <row r="69" spans="3:25" ht="15.75" thickBot="1" x14ac:dyDescent="0.3"/>
    <row r="70" spans="3:25" ht="15.75" thickBot="1" x14ac:dyDescent="0.3">
      <c r="C70" s="699" t="s">
        <v>11</v>
      </c>
      <c r="D70" s="700"/>
      <c r="E70" s="95">
        <f>G5-F65</f>
        <v>7363.7999999999993</v>
      </c>
      <c r="F70" s="131"/>
      <c r="G70" s="16"/>
      <c r="L70" s="699" t="s">
        <v>11</v>
      </c>
      <c r="M70" s="700"/>
      <c r="N70" s="95">
        <f>N5-P5</f>
        <v>216.45999999999913</v>
      </c>
      <c r="O70" s="131"/>
      <c r="P70" s="16"/>
      <c r="U70" s="699" t="s">
        <v>11</v>
      </c>
      <c r="V70" s="700"/>
      <c r="W70" s="95">
        <f>Y5-X65</f>
        <v>0</v>
      </c>
      <c r="X70" s="131"/>
      <c r="Y70" s="16"/>
    </row>
  </sheetData>
  <mergeCells count="6">
    <mergeCell ref="C70:D70"/>
    <mergeCell ref="A1:G1"/>
    <mergeCell ref="J1:P1"/>
    <mergeCell ref="L70:M70"/>
    <mergeCell ref="S1:Y1"/>
    <mergeCell ref="U70:V70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7"/>
  <sheetViews>
    <sheetView workbookViewId="0">
      <selection activeCell="L38" sqref="L38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698" t="s">
        <v>291</v>
      </c>
      <c r="B1" s="698"/>
      <c r="C1" s="698"/>
      <c r="D1" s="698"/>
      <c r="E1" s="698"/>
      <c r="F1" s="698"/>
      <c r="G1" s="698"/>
      <c r="H1" s="14">
        <v>1</v>
      </c>
      <c r="J1" s="693" t="s">
        <v>323</v>
      </c>
      <c r="K1" s="693"/>
      <c r="L1" s="693"/>
      <c r="M1" s="693"/>
      <c r="N1" s="693"/>
      <c r="O1" s="693"/>
      <c r="P1" s="693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131"/>
      <c r="C4" s="297" t="s">
        <v>167</v>
      </c>
      <c r="D4" s="64"/>
      <c r="E4" s="103"/>
      <c r="F4" s="104"/>
      <c r="G4" s="501" t="s">
        <v>178</v>
      </c>
      <c r="H4" s="16"/>
      <c r="J4" s="16"/>
      <c r="K4" s="611">
        <v>155</v>
      </c>
      <c r="L4" t="s">
        <v>355</v>
      </c>
      <c r="M4" s="257">
        <v>42034</v>
      </c>
      <c r="N4" s="103">
        <v>395.76</v>
      </c>
      <c r="O4" s="104">
        <v>24</v>
      </c>
      <c r="P4" s="131"/>
      <c r="Q4" s="16"/>
    </row>
    <row r="5" spans="1:17" x14ac:dyDescent="0.25">
      <c r="A5" s="16" t="s">
        <v>77</v>
      </c>
      <c r="B5" s="131" t="s">
        <v>78</v>
      </c>
      <c r="C5" s="109">
        <v>142</v>
      </c>
      <c r="D5" s="170">
        <v>41985</v>
      </c>
      <c r="E5" s="177">
        <v>422.12</v>
      </c>
      <c r="F5" s="104">
        <v>24</v>
      </c>
      <c r="G5" s="649">
        <f>F32</f>
        <v>422.11999999999995</v>
      </c>
      <c r="H5" s="10">
        <f>E5-G5+E6+E4</f>
        <v>5.6843418860808015E-14</v>
      </c>
      <c r="J5" s="16" t="s">
        <v>77</v>
      </c>
      <c r="K5" s="131" t="s">
        <v>78</v>
      </c>
      <c r="L5" s="297" t="s">
        <v>338</v>
      </c>
      <c r="M5" s="502">
        <v>42026</v>
      </c>
      <c r="N5" s="177">
        <v>145.02000000000001</v>
      </c>
      <c r="O5" s="104">
        <v>9</v>
      </c>
      <c r="P5" s="64">
        <f>O32</f>
        <v>89</v>
      </c>
      <c r="Q5" s="10">
        <f>N5-P5+N6+N4</f>
        <v>451.78</v>
      </c>
    </row>
    <row r="6" spans="1:17" ht="15.75" thickBot="1" x14ac:dyDescent="0.3">
      <c r="A6" s="16"/>
      <c r="B6" s="131"/>
      <c r="C6" s="394"/>
      <c r="D6" s="62"/>
      <c r="E6" s="160"/>
      <c r="F6" s="104"/>
      <c r="G6" s="16"/>
      <c r="J6" s="16"/>
      <c r="K6" s="131"/>
      <c r="L6" s="394"/>
      <c r="M6" s="62"/>
      <c r="N6" s="160"/>
      <c r="O6" s="104"/>
      <c r="P6" s="16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301"/>
      <c r="C8" s="20">
        <v>5</v>
      </c>
      <c r="D8" s="483">
        <v>86.74</v>
      </c>
      <c r="E8" s="484">
        <v>41991</v>
      </c>
      <c r="F8" s="483">
        <f t="shared" ref="F8" si="0">D8</f>
        <v>86.74</v>
      </c>
      <c r="G8" s="481" t="s">
        <v>225</v>
      </c>
      <c r="H8" s="385">
        <v>150</v>
      </c>
      <c r="J8" s="92" t="s">
        <v>33</v>
      </c>
      <c r="K8" s="301"/>
      <c r="L8" s="20">
        <v>5</v>
      </c>
      <c r="M8" s="483">
        <v>89</v>
      </c>
      <c r="N8" s="484">
        <v>42033</v>
      </c>
      <c r="O8" s="483">
        <f t="shared" ref="O8:O30" si="1">M8</f>
        <v>89</v>
      </c>
      <c r="P8" s="481" t="s">
        <v>586</v>
      </c>
      <c r="Q8" s="385">
        <v>150</v>
      </c>
    </row>
    <row r="9" spans="1:17" x14ac:dyDescent="0.25">
      <c r="A9" s="158"/>
      <c r="B9" s="301"/>
      <c r="C9" s="20">
        <v>5</v>
      </c>
      <c r="D9" s="483">
        <v>87.22</v>
      </c>
      <c r="E9" s="484">
        <v>42003</v>
      </c>
      <c r="F9" s="483">
        <f t="shared" ref="F9:F30" si="2">D9</f>
        <v>87.22</v>
      </c>
      <c r="G9" s="481" t="s">
        <v>268</v>
      </c>
      <c r="H9" s="385">
        <v>150</v>
      </c>
      <c r="J9" s="158"/>
      <c r="K9" s="301"/>
      <c r="L9" s="20"/>
      <c r="M9" s="483"/>
      <c r="N9" s="484"/>
      <c r="O9" s="483">
        <f t="shared" si="1"/>
        <v>0</v>
      </c>
      <c r="P9" s="481"/>
      <c r="Q9" s="385"/>
    </row>
    <row r="10" spans="1:17" x14ac:dyDescent="0.25">
      <c r="A10" s="182"/>
      <c r="B10" s="301"/>
      <c r="C10" s="20">
        <v>5</v>
      </c>
      <c r="D10" s="483">
        <v>89.34</v>
      </c>
      <c r="E10" s="484">
        <v>42004</v>
      </c>
      <c r="F10" s="483">
        <f t="shared" si="2"/>
        <v>89.34</v>
      </c>
      <c r="G10" s="481" t="s">
        <v>280</v>
      </c>
      <c r="H10" s="385">
        <v>150</v>
      </c>
      <c r="J10" s="182"/>
      <c r="K10" s="301"/>
      <c r="L10" s="20"/>
      <c r="M10" s="483"/>
      <c r="N10" s="484"/>
      <c r="O10" s="483">
        <f t="shared" si="1"/>
        <v>0</v>
      </c>
      <c r="P10" s="481"/>
      <c r="Q10" s="385"/>
    </row>
    <row r="11" spans="1:17" x14ac:dyDescent="0.25">
      <c r="A11" s="154" t="s">
        <v>34</v>
      </c>
      <c r="B11" s="301"/>
      <c r="C11" s="20">
        <v>4</v>
      </c>
      <c r="D11" s="474">
        <v>69.58</v>
      </c>
      <c r="E11" s="475">
        <v>42010</v>
      </c>
      <c r="F11" s="474">
        <f t="shared" si="2"/>
        <v>69.58</v>
      </c>
      <c r="G11" s="476" t="s">
        <v>454</v>
      </c>
      <c r="H11" s="477">
        <v>150</v>
      </c>
      <c r="J11" s="154" t="s">
        <v>34</v>
      </c>
      <c r="K11" s="301"/>
      <c r="L11" s="20"/>
      <c r="M11" s="483"/>
      <c r="N11" s="484"/>
      <c r="O11" s="483">
        <f t="shared" si="1"/>
        <v>0</v>
      </c>
      <c r="P11" s="481"/>
      <c r="Q11" s="385"/>
    </row>
    <row r="12" spans="1:17" x14ac:dyDescent="0.25">
      <c r="A12" s="159"/>
      <c r="B12" s="301"/>
      <c r="C12" s="20">
        <v>5</v>
      </c>
      <c r="D12" s="474">
        <v>89.24</v>
      </c>
      <c r="E12" s="475">
        <v>42019</v>
      </c>
      <c r="F12" s="474">
        <f t="shared" si="2"/>
        <v>89.24</v>
      </c>
      <c r="G12" s="476" t="s">
        <v>504</v>
      </c>
      <c r="H12" s="477">
        <v>150</v>
      </c>
      <c r="J12" s="159"/>
      <c r="K12" s="301"/>
      <c r="L12" s="20"/>
      <c r="M12" s="483"/>
      <c r="N12" s="484"/>
      <c r="O12" s="483">
        <f t="shared" si="1"/>
        <v>0</v>
      </c>
      <c r="P12" s="481"/>
      <c r="Q12" s="385"/>
    </row>
    <row r="13" spans="1:17" x14ac:dyDescent="0.25">
      <c r="A13" s="121"/>
      <c r="B13" s="355"/>
      <c r="C13" s="20"/>
      <c r="D13" s="474"/>
      <c r="E13" s="475"/>
      <c r="F13" s="474">
        <f t="shared" si="2"/>
        <v>0</v>
      </c>
      <c r="G13" s="476"/>
      <c r="H13" s="477"/>
      <c r="J13" s="121"/>
      <c r="K13" s="355"/>
      <c r="L13" s="20"/>
      <c r="M13" s="483"/>
      <c r="N13" s="484"/>
      <c r="O13" s="483">
        <f t="shared" si="1"/>
        <v>0</v>
      </c>
      <c r="P13" s="481"/>
      <c r="Q13" s="385"/>
    </row>
    <row r="14" spans="1:17" x14ac:dyDescent="0.25">
      <c r="A14" s="59"/>
      <c r="B14" s="301"/>
      <c r="C14" s="20"/>
      <c r="D14" s="474"/>
      <c r="E14" s="475"/>
      <c r="F14" s="474">
        <f t="shared" si="2"/>
        <v>0</v>
      </c>
      <c r="G14" s="476"/>
      <c r="H14" s="477"/>
      <c r="J14" s="59"/>
      <c r="K14" s="301"/>
      <c r="L14" s="20"/>
      <c r="M14" s="483"/>
      <c r="N14" s="484"/>
      <c r="O14" s="483">
        <f t="shared" si="1"/>
        <v>0</v>
      </c>
      <c r="P14" s="481"/>
      <c r="Q14" s="385"/>
    </row>
    <row r="15" spans="1:17" x14ac:dyDescent="0.25">
      <c r="B15" s="301"/>
      <c r="C15" s="20"/>
      <c r="D15" s="474"/>
      <c r="E15" s="475"/>
      <c r="F15" s="474">
        <f t="shared" si="2"/>
        <v>0</v>
      </c>
      <c r="G15" s="476"/>
      <c r="H15" s="477"/>
      <c r="K15" s="301"/>
      <c r="L15" s="20"/>
      <c r="M15" s="483"/>
      <c r="N15" s="484"/>
      <c r="O15" s="483">
        <f t="shared" si="1"/>
        <v>0</v>
      </c>
      <c r="P15" s="481"/>
      <c r="Q15" s="385"/>
    </row>
    <row r="16" spans="1:17" x14ac:dyDescent="0.25">
      <c r="A16" s="277"/>
      <c r="B16" s="301"/>
      <c r="C16" s="20"/>
      <c r="D16" s="474"/>
      <c r="E16" s="475"/>
      <c r="F16" s="474">
        <f t="shared" si="2"/>
        <v>0</v>
      </c>
      <c r="G16" s="476"/>
      <c r="H16" s="477"/>
      <c r="J16" s="277"/>
      <c r="K16" s="301"/>
      <c r="L16" s="20"/>
      <c r="M16" s="483"/>
      <c r="N16" s="484"/>
      <c r="O16" s="483">
        <f t="shared" si="1"/>
        <v>0</v>
      </c>
      <c r="P16" s="481"/>
      <c r="Q16" s="385"/>
    </row>
    <row r="17" spans="1:17" x14ac:dyDescent="0.25">
      <c r="A17" s="277"/>
      <c r="B17" s="301"/>
      <c r="C17" s="20"/>
      <c r="D17" s="474"/>
      <c r="E17" s="475"/>
      <c r="F17" s="474">
        <f t="shared" si="2"/>
        <v>0</v>
      </c>
      <c r="G17" s="476"/>
      <c r="H17" s="477"/>
      <c r="J17" s="277"/>
      <c r="K17" s="301"/>
      <c r="L17" s="20"/>
      <c r="M17" s="483"/>
      <c r="N17" s="484"/>
      <c r="O17" s="483">
        <f t="shared" si="1"/>
        <v>0</v>
      </c>
      <c r="P17" s="481"/>
      <c r="Q17" s="385"/>
    </row>
    <row r="18" spans="1:17" x14ac:dyDescent="0.25">
      <c r="A18" s="277"/>
      <c r="B18" s="301"/>
      <c r="C18" s="20"/>
      <c r="D18" s="474"/>
      <c r="E18" s="475"/>
      <c r="F18" s="474">
        <f t="shared" si="2"/>
        <v>0</v>
      </c>
      <c r="G18" s="476"/>
      <c r="H18" s="477"/>
      <c r="J18" s="277"/>
      <c r="K18" s="301"/>
      <c r="L18" s="20"/>
      <c r="M18" s="483"/>
      <c r="N18" s="484"/>
      <c r="O18" s="483">
        <f t="shared" si="1"/>
        <v>0</v>
      </c>
      <c r="P18" s="481"/>
      <c r="Q18" s="385"/>
    </row>
    <row r="19" spans="1:17" x14ac:dyDescent="0.25">
      <c r="A19" s="277"/>
      <c r="B19" s="301"/>
      <c r="C19" s="20"/>
      <c r="D19" s="474"/>
      <c r="E19" s="475"/>
      <c r="F19" s="474">
        <f t="shared" si="2"/>
        <v>0</v>
      </c>
      <c r="G19" s="476"/>
      <c r="H19" s="477"/>
      <c r="J19" s="277"/>
      <c r="K19" s="301"/>
      <c r="L19" s="20"/>
      <c r="M19" s="483"/>
      <c r="N19" s="484"/>
      <c r="O19" s="483">
        <f t="shared" si="1"/>
        <v>0</v>
      </c>
      <c r="P19" s="481"/>
      <c r="Q19" s="385"/>
    </row>
    <row r="20" spans="1:17" x14ac:dyDescent="0.25">
      <c r="A20" s="277"/>
      <c r="B20" s="301"/>
      <c r="C20" s="20"/>
      <c r="D20" s="474"/>
      <c r="E20" s="475"/>
      <c r="F20" s="474">
        <f t="shared" si="2"/>
        <v>0</v>
      </c>
      <c r="G20" s="476"/>
      <c r="H20" s="477"/>
      <c r="J20" s="277"/>
      <c r="K20" s="301"/>
      <c r="L20" s="20"/>
      <c r="M20" s="483"/>
      <c r="N20" s="484"/>
      <c r="O20" s="483">
        <f t="shared" si="1"/>
        <v>0</v>
      </c>
      <c r="P20" s="481"/>
      <c r="Q20" s="385"/>
    </row>
    <row r="21" spans="1:17" x14ac:dyDescent="0.25">
      <c r="A21" s="278"/>
      <c r="B21" s="301"/>
      <c r="C21" s="20"/>
      <c r="D21" s="474"/>
      <c r="E21" s="475"/>
      <c r="F21" s="474">
        <f t="shared" si="2"/>
        <v>0</v>
      </c>
      <c r="G21" s="476"/>
      <c r="H21" s="477"/>
      <c r="J21" s="278"/>
      <c r="K21" s="301"/>
      <c r="L21" s="20"/>
      <c r="M21" s="483"/>
      <c r="N21" s="484"/>
      <c r="O21" s="483">
        <f t="shared" si="1"/>
        <v>0</v>
      </c>
      <c r="P21" s="481"/>
      <c r="Q21" s="385"/>
    </row>
    <row r="22" spans="1:17" x14ac:dyDescent="0.25">
      <c r="A22" s="277"/>
      <c r="B22" s="301"/>
      <c r="C22" s="20"/>
      <c r="D22" s="474"/>
      <c r="E22" s="475"/>
      <c r="F22" s="474">
        <f t="shared" si="2"/>
        <v>0</v>
      </c>
      <c r="G22" s="476"/>
      <c r="H22" s="477"/>
      <c r="J22" s="277"/>
      <c r="K22" s="301"/>
      <c r="L22" s="20"/>
      <c r="M22" s="483"/>
      <c r="N22" s="484"/>
      <c r="O22" s="483">
        <f t="shared" si="1"/>
        <v>0</v>
      </c>
      <c r="P22" s="481"/>
      <c r="Q22" s="385"/>
    </row>
    <row r="23" spans="1:17" x14ac:dyDescent="0.25">
      <c r="A23" s="277"/>
      <c r="B23" s="301"/>
      <c r="C23" s="20"/>
      <c r="D23" s="474"/>
      <c r="E23" s="475"/>
      <c r="F23" s="474">
        <f t="shared" si="2"/>
        <v>0</v>
      </c>
      <c r="G23" s="476"/>
      <c r="H23" s="477"/>
      <c r="J23" s="277"/>
      <c r="K23" s="301"/>
      <c r="L23" s="20"/>
      <c r="M23" s="483"/>
      <c r="N23" s="484"/>
      <c r="O23" s="483">
        <f t="shared" si="1"/>
        <v>0</v>
      </c>
      <c r="P23" s="481"/>
      <c r="Q23" s="385"/>
    </row>
    <row r="24" spans="1:17" x14ac:dyDescent="0.25">
      <c r="A24" s="277"/>
      <c r="B24" s="301"/>
      <c r="C24" s="20"/>
      <c r="D24" s="474"/>
      <c r="E24" s="475"/>
      <c r="F24" s="474">
        <f t="shared" si="2"/>
        <v>0</v>
      </c>
      <c r="G24" s="476"/>
      <c r="H24" s="477"/>
      <c r="J24" s="277"/>
      <c r="K24" s="301"/>
      <c r="L24" s="20"/>
      <c r="M24" s="483"/>
      <c r="N24" s="484"/>
      <c r="O24" s="483">
        <f t="shared" si="1"/>
        <v>0</v>
      </c>
      <c r="P24" s="481"/>
      <c r="Q24" s="385"/>
    </row>
    <row r="25" spans="1:17" x14ac:dyDescent="0.25">
      <c r="A25" s="277"/>
      <c r="B25" s="301"/>
      <c r="C25" s="20"/>
      <c r="D25" s="474"/>
      <c r="E25" s="475"/>
      <c r="F25" s="474">
        <f t="shared" si="2"/>
        <v>0</v>
      </c>
      <c r="G25" s="476"/>
      <c r="H25" s="477"/>
      <c r="J25" s="277"/>
      <c r="K25" s="301"/>
      <c r="L25" s="20"/>
      <c r="M25" s="483"/>
      <c r="N25" s="484"/>
      <c r="O25" s="483">
        <f t="shared" si="1"/>
        <v>0</v>
      </c>
      <c r="P25" s="481"/>
      <c r="Q25" s="385"/>
    </row>
    <row r="26" spans="1:17" x14ac:dyDescent="0.25">
      <c r="A26" s="278"/>
      <c r="B26" s="301"/>
      <c r="C26" s="20"/>
      <c r="D26" s="474"/>
      <c r="E26" s="475"/>
      <c r="F26" s="474">
        <f t="shared" si="2"/>
        <v>0</v>
      </c>
      <c r="G26" s="476"/>
      <c r="H26" s="477"/>
      <c r="J26" s="278"/>
      <c r="K26" s="301"/>
      <c r="L26" s="20"/>
      <c r="M26" s="483"/>
      <c r="N26" s="484"/>
      <c r="O26" s="483">
        <f t="shared" si="1"/>
        <v>0</v>
      </c>
      <c r="P26" s="481"/>
      <c r="Q26" s="385"/>
    </row>
    <row r="27" spans="1:17" x14ac:dyDescent="0.25">
      <c r="A27" s="277"/>
      <c r="B27" s="301"/>
      <c r="C27" s="20"/>
      <c r="D27" s="483"/>
      <c r="E27" s="484"/>
      <c r="F27" s="483">
        <f t="shared" si="2"/>
        <v>0</v>
      </c>
      <c r="G27" s="481"/>
      <c r="H27" s="385"/>
      <c r="J27" s="277"/>
      <c r="K27" s="301"/>
      <c r="L27" s="20"/>
      <c r="M27" s="483"/>
      <c r="N27" s="484"/>
      <c r="O27" s="483">
        <f t="shared" si="1"/>
        <v>0</v>
      </c>
      <c r="P27" s="481"/>
      <c r="Q27" s="385"/>
    </row>
    <row r="28" spans="1:17" x14ac:dyDescent="0.25">
      <c r="A28" s="277"/>
      <c r="B28" s="301"/>
      <c r="C28" s="20"/>
      <c r="D28" s="483"/>
      <c r="E28" s="484"/>
      <c r="F28" s="483">
        <f t="shared" si="2"/>
        <v>0</v>
      </c>
      <c r="G28" s="481"/>
      <c r="H28" s="385"/>
      <c r="J28" s="277"/>
      <c r="K28" s="301"/>
      <c r="L28" s="20"/>
      <c r="M28" s="483"/>
      <c r="N28" s="484"/>
      <c r="O28" s="483">
        <f t="shared" si="1"/>
        <v>0</v>
      </c>
      <c r="P28" s="481"/>
      <c r="Q28" s="385"/>
    </row>
    <row r="29" spans="1:17" x14ac:dyDescent="0.25">
      <c r="A29" s="277"/>
      <c r="B29" s="301"/>
      <c r="C29" s="20"/>
      <c r="D29" s="483"/>
      <c r="E29" s="484"/>
      <c r="F29" s="483">
        <f t="shared" si="2"/>
        <v>0</v>
      </c>
      <c r="G29" s="481"/>
      <c r="H29" s="385"/>
      <c r="J29" s="277"/>
      <c r="K29" s="301"/>
      <c r="L29" s="20"/>
      <c r="M29" s="483"/>
      <c r="N29" s="484"/>
      <c r="O29" s="483">
        <f t="shared" si="1"/>
        <v>0</v>
      </c>
      <c r="P29" s="481"/>
      <c r="Q29" s="385"/>
    </row>
    <row r="30" spans="1:17" x14ac:dyDescent="0.25">
      <c r="A30" s="277"/>
      <c r="B30" s="301"/>
      <c r="C30" s="20"/>
      <c r="D30" s="483"/>
      <c r="E30" s="484"/>
      <c r="F30" s="483">
        <f t="shared" si="2"/>
        <v>0</v>
      </c>
      <c r="G30" s="481"/>
      <c r="H30" s="385"/>
      <c r="J30" s="277"/>
      <c r="K30" s="301"/>
      <c r="L30" s="20"/>
      <c r="M30" s="483"/>
      <c r="N30" s="484"/>
      <c r="O30" s="483">
        <f t="shared" si="1"/>
        <v>0</v>
      </c>
      <c r="P30" s="481"/>
      <c r="Q30" s="385"/>
    </row>
    <row r="31" spans="1:17" ht="15.75" thickBot="1" x14ac:dyDescent="0.3">
      <c r="A31" s="277"/>
      <c r="B31" s="302"/>
      <c r="C31" s="80"/>
      <c r="D31" s="425"/>
      <c r="E31" s="298"/>
      <c r="F31" s="254"/>
      <c r="G31" s="255"/>
      <c r="H31" s="253"/>
      <c r="J31" s="277"/>
      <c r="K31" s="302"/>
      <c r="L31" s="80"/>
      <c r="M31" s="425"/>
      <c r="N31" s="298"/>
      <c r="O31" s="254"/>
      <c r="P31" s="255"/>
      <c r="Q31" s="253"/>
    </row>
    <row r="32" spans="1:17" ht="15.75" thickTop="1" x14ac:dyDescent="0.25">
      <c r="C32" s="9">
        <f>SUM(C8:C31)</f>
        <v>24</v>
      </c>
      <c r="D32" s="9">
        <f>SUM(D8:D31)</f>
        <v>422.11999999999995</v>
      </c>
      <c r="F32" s="9">
        <f>SUM(F8:F31)</f>
        <v>422.11999999999995</v>
      </c>
      <c r="L32" s="9">
        <f>SUM(L8:L31)</f>
        <v>5</v>
      </c>
      <c r="M32" s="9">
        <f>SUM(M8:M31)</f>
        <v>89</v>
      </c>
      <c r="O32" s="9">
        <f>SUM(O8:O31)</f>
        <v>89</v>
      </c>
    </row>
    <row r="34" spans="3:16" ht="15.75" thickBot="1" x14ac:dyDescent="0.3"/>
    <row r="35" spans="3:16" ht="15.75" thickBot="1" x14ac:dyDescent="0.3">
      <c r="D35" s="61" t="s">
        <v>4</v>
      </c>
      <c r="E35" s="93">
        <f>F5-C32+F4+F6</f>
        <v>0</v>
      </c>
      <c r="M35" s="61" t="s">
        <v>4</v>
      </c>
      <c r="N35" s="93">
        <f>O5-L32+O4+O6</f>
        <v>28</v>
      </c>
    </row>
    <row r="36" spans="3:16" ht="15.75" thickBot="1" x14ac:dyDescent="0.3"/>
    <row r="37" spans="3:16" ht="15.75" thickBot="1" x14ac:dyDescent="0.3">
      <c r="C37" s="699" t="s">
        <v>11</v>
      </c>
      <c r="D37" s="700"/>
      <c r="E37" s="95">
        <f>E5+E6-F32+E4</f>
        <v>5.6843418860808015E-14</v>
      </c>
      <c r="F37" s="131"/>
      <c r="G37" s="16"/>
      <c r="L37" s="699" t="s">
        <v>11</v>
      </c>
      <c r="M37" s="700"/>
      <c r="N37" s="95">
        <f>N5+N6-O32+N4</f>
        <v>451.78</v>
      </c>
      <c r="O37" s="131"/>
      <c r="P37" s="16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H82"/>
  <sheetViews>
    <sheetView workbookViewId="0">
      <selection activeCell="C12" sqref="C1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93" t="s">
        <v>323</v>
      </c>
      <c r="B1" s="693"/>
      <c r="C1" s="693"/>
      <c r="D1" s="693"/>
      <c r="E1" s="693"/>
      <c r="F1" s="693"/>
      <c r="G1" s="693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21"/>
      <c r="B4" s="121"/>
      <c r="C4" s="610">
        <v>29</v>
      </c>
      <c r="D4" s="121"/>
      <c r="E4" s="121"/>
      <c r="F4" s="121"/>
      <c r="G4" s="600"/>
      <c r="H4" s="449"/>
    </row>
    <row r="5" spans="1:8" ht="15.75" x14ac:dyDescent="0.25">
      <c r="A5" s="16" t="s">
        <v>84</v>
      </c>
      <c r="B5" s="131" t="s">
        <v>155</v>
      </c>
      <c r="C5" s="445" t="s">
        <v>344</v>
      </c>
      <c r="D5" s="491">
        <v>42027</v>
      </c>
      <c r="E5" s="160">
        <v>4487.99</v>
      </c>
      <c r="F5" s="104">
        <v>330</v>
      </c>
      <c r="G5" s="221">
        <f>F77</f>
        <v>408.29999999999995</v>
      </c>
      <c r="H5" s="10">
        <f>E4+E5+E6+E7-G5</f>
        <v>4079.6899999999996</v>
      </c>
    </row>
    <row r="6" spans="1:8" x14ac:dyDescent="0.25">
      <c r="A6" s="16"/>
      <c r="B6" s="15"/>
      <c r="C6" s="394"/>
      <c r="D6" s="438"/>
      <c r="E6" s="160"/>
      <c r="F6" s="104"/>
      <c r="G6" s="64"/>
    </row>
    <row r="7" spans="1:8" ht="15.75" thickBot="1" x14ac:dyDescent="0.3">
      <c r="A7" s="16"/>
      <c r="B7" s="26"/>
      <c r="C7" s="394"/>
      <c r="D7" s="437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285">
        <v>272.2</v>
      </c>
      <c r="E9" s="288">
        <v>42028</v>
      </c>
      <c r="F9" s="285">
        <f t="shared" ref="F9:F72" si="0">D9</f>
        <v>272.2</v>
      </c>
      <c r="G9" s="286" t="s">
        <v>568</v>
      </c>
      <c r="H9" s="287">
        <v>31</v>
      </c>
    </row>
    <row r="10" spans="1:8" x14ac:dyDescent="0.25">
      <c r="A10" s="333"/>
      <c r="B10" s="2"/>
      <c r="C10" s="20">
        <v>10</v>
      </c>
      <c r="D10" s="285">
        <v>136.1</v>
      </c>
      <c r="E10" s="288">
        <v>42030</v>
      </c>
      <c r="F10" s="285">
        <f t="shared" si="0"/>
        <v>136.1</v>
      </c>
      <c r="G10" s="286" t="s">
        <v>574</v>
      </c>
      <c r="H10" s="287">
        <v>31</v>
      </c>
    </row>
    <row r="11" spans="1:8" x14ac:dyDescent="0.25">
      <c r="A11" s="334"/>
      <c r="B11" s="2"/>
      <c r="C11" s="20"/>
      <c r="D11" s="285"/>
      <c r="E11" s="288"/>
      <c r="F11" s="285">
        <f t="shared" si="0"/>
        <v>0</v>
      </c>
      <c r="G11" s="286"/>
      <c r="H11" s="287"/>
    </row>
    <row r="12" spans="1:8" x14ac:dyDescent="0.25">
      <c r="A12" s="154" t="s">
        <v>34</v>
      </c>
      <c r="B12" s="2"/>
      <c r="C12" s="20"/>
      <c r="D12" s="285"/>
      <c r="E12" s="288"/>
      <c r="F12" s="285">
        <f t="shared" si="0"/>
        <v>0</v>
      </c>
      <c r="G12" s="286"/>
      <c r="H12" s="287"/>
    </row>
    <row r="13" spans="1:8" x14ac:dyDescent="0.25">
      <c r="A13" s="335"/>
      <c r="B13" s="2"/>
      <c r="C13" s="20"/>
      <c r="D13" s="285"/>
      <c r="E13" s="288"/>
      <c r="F13" s="285">
        <f t="shared" si="0"/>
        <v>0</v>
      </c>
      <c r="G13" s="286"/>
      <c r="H13" s="287"/>
    </row>
    <row r="14" spans="1:8" x14ac:dyDescent="0.25">
      <c r="A14" s="190"/>
      <c r="B14" s="2"/>
      <c r="C14" s="20"/>
      <c r="D14" s="285"/>
      <c r="E14" s="288"/>
      <c r="F14" s="285">
        <f t="shared" si="0"/>
        <v>0</v>
      </c>
      <c r="G14" s="286"/>
      <c r="H14" s="287"/>
    </row>
    <row r="15" spans="1:8" x14ac:dyDescent="0.25">
      <c r="A15" s="59"/>
      <c r="B15" s="2"/>
      <c r="C15" s="20"/>
      <c r="D15" s="285"/>
      <c r="E15" s="288"/>
      <c r="F15" s="285">
        <f t="shared" si="0"/>
        <v>0</v>
      </c>
      <c r="G15" s="286"/>
      <c r="H15" s="287"/>
    </row>
    <row r="16" spans="1:8" x14ac:dyDescent="0.25">
      <c r="B16" s="2"/>
      <c r="C16" s="20"/>
      <c r="D16" s="285"/>
      <c r="E16" s="288"/>
      <c r="F16" s="285">
        <f t="shared" si="0"/>
        <v>0</v>
      </c>
      <c r="G16" s="286"/>
      <c r="H16" s="287"/>
    </row>
    <row r="17" spans="1:8" x14ac:dyDescent="0.25">
      <c r="A17" s="277"/>
      <c r="B17" s="7"/>
      <c r="C17" s="20"/>
      <c r="D17" s="285"/>
      <c r="E17" s="288"/>
      <c r="F17" s="285">
        <f t="shared" si="0"/>
        <v>0</v>
      </c>
      <c r="G17" s="286"/>
      <c r="H17" s="287"/>
    </row>
    <row r="18" spans="1:8" x14ac:dyDescent="0.25">
      <c r="A18" s="277"/>
      <c r="B18" s="7"/>
      <c r="C18" s="20"/>
      <c r="D18" s="285"/>
      <c r="E18" s="288"/>
      <c r="F18" s="285">
        <f t="shared" si="0"/>
        <v>0</v>
      </c>
      <c r="G18" s="286"/>
      <c r="H18" s="287"/>
    </row>
    <row r="19" spans="1:8" x14ac:dyDescent="0.25">
      <c r="A19" s="277"/>
      <c r="B19" s="7"/>
      <c r="C19" s="20"/>
      <c r="D19" s="285"/>
      <c r="E19" s="288"/>
      <c r="F19" s="285">
        <f t="shared" si="0"/>
        <v>0</v>
      </c>
      <c r="G19" s="286"/>
      <c r="H19" s="287"/>
    </row>
    <row r="20" spans="1:8" x14ac:dyDescent="0.25">
      <c r="A20" s="277"/>
      <c r="B20" s="7"/>
      <c r="C20" s="20"/>
      <c r="D20" s="285"/>
      <c r="E20" s="288"/>
      <c r="F20" s="285">
        <f t="shared" si="0"/>
        <v>0</v>
      </c>
      <c r="G20" s="286"/>
      <c r="H20" s="287"/>
    </row>
    <row r="21" spans="1:8" x14ac:dyDescent="0.25">
      <c r="A21" s="277"/>
      <c r="B21" s="7"/>
      <c r="C21" s="20"/>
      <c r="D21" s="285"/>
      <c r="E21" s="288"/>
      <c r="F21" s="285">
        <f t="shared" si="0"/>
        <v>0</v>
      </c>
      <c r="G21" s="286"/>
      <c r="H21" s="287"/>
    </row>
    <row r="22" spans="1:8" x14ac:dyDescent="0.25">
      <c r="A22" s="278"/>
      <c r="B22" s="7"/>
      <c r="C22" s="20"/>
      <c r="D22" s="285"/>
      <c r="E22" s="288"/>
      <c r="F22" s="285">
        <f t="shared" si="0"/>
        <v>0</v>
      </c>
      <c r="G22" s="286"/>
      <c r="H22" s="287"/>
    </row>
    <row r="23" spans="1:8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</row>
    <row r="24" spans="1:8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</row>
    <row r="25" spans="1:8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</row>
    <row r="26" spans="1:8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</row>
    <row r="27" spans="1:8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</row>
    <row r="28" spans="1:8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</row>
    <row r="29" spans="1:8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</row>
    <row r="30" spans="1:8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</row>
    <row r="31" spans="1:8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</row>
    <row r="32" spans="1:8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</row>
    <row r="33" spans="1:8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</row>
    <row r="34" spans="1:8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</row>
    <row r="35" spans="1:8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</row>
    <row r="36" spans="1:8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</row>
    <row r="37" spans="1:8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</row>
    <row r="38" spans="1:8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</row>
    <row r="39" spans="1:8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</row>
    <row r="40" spans="1:8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</row>
    <row r="41" spans="1:8" x14ac:dyDescent="0.25">
      <c r="A41" s="277"/>
      <c r="B41" s="7"/>
      <c r="C41" s="20"/>
      <c r="D41" s="100"/>
      <c r="E41" s="197"/>
      <c r="F41" s="100">
        <f t="shared" si="0"/>
        <v>0</v>
      </c>
      <c r="G41" s="111"/>
      <c r="H41" s="101"/>
    </row>
    <row r="42" spans="1:8" x14ac:dyDescent="0.25">
      <c r="A42" s="277"/>
      <c r="B42" s="7"/>
      <c r="C42" s="20"/>
      <c r="D42" s="100"/>
      <c r="E42" s="197"/>
      <c r="F42" s="100">
        <f t="shared" si="0"/>
        <v>0</v>
      </c>
      <c r="G42" s="111"/>
      <c r="H42" s="101"/>
    </row>
    <row r="43" spans="1:8" x14ac:dyDescent="0.25">
      <c r="A43" s="277"/>
      <c r="B43" s="7"/>
      <c r="C43" s="20"/>
      <c r="D43" s="100"/>
      <c r="E43" s="197"/>
      <c r="F43" s="100">
        <f t="shared" si="0"/>
        <v>0</v>
      </c>
      <c r="G43" s="111"/>
      <c r="H43" s="101"/>
    </row>
    <row r="44" spans="1:8" x14ac:dyDescent="0.25">
      <c r="A44" s="277"/>
      <c r="B44" s="7"/>
      <c r="C44" s="20"/>
      <c r="D44" s="100"/>
      <c r="E44" s="197"/>
      <c r="F44" s="100">
        <f t="shared" si="0"/>
        <v>0</v>
      </c>
      <c r="G44" s="111"/>
      <c r="H44" s="101"/>
    </row>
    <row r="45" spans="1:8" x14ac:dyDescent="0.25">
      <c r="A45" s="277"/>
      <c r="B45" s="7"/>
      <c r="C45" s="20"/>
      <c r="D45" s="100"/>
      <c r="E45" s="197"/>
      <c r="F45" s="100">
        <f t="shared" si="0"/>
        <v>0</v>
      </c>
      <c r="G45" s="111"/>
      <c r="H45" s="101"/>
    </row>
    <row r="46" spans="1:8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</row>
    <row r="47" spans="1:8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</row>
    <row r="48" spans="1:8" x14ac:dyDescent="0.25">
      <c r="A48" s="277"/>
      <c r="B48" s="7"/>
      <c r="C48" s="20"/>
      <c r="D48" s="100"/>
      <c r="E48" s="197"/>
      <c r="F48" s="100">
        <f t="shared" si="0"/>
        <v>0</v>
      </c>
      <c r="G48" s="111"/>
      <c r="H48" s="101"/>
    </row>
    <row r="49" spans="1:8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</row>
    <row r="50" spans="1:8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</row>
    <row r="51" spans="1:8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</row>
    <row r="52" spans="1:8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</row>
    <row r="53" spans="1:8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</row>
    <row r="54" spans="1:8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</row>
    <row r="55" spans="1:8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</row>
    <row r="56" spans="1:8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</row>
    <row r="57" spans="1:8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</row>
    <row r="58" spans="1:8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</row>
    <row r="59" spans="1:8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</row>
    <row r="60" spans="1:8" x14ac:dyDescent="0.25">
      <c r="A60" s="277"/>
      <c r="B60" s="7"/>
      <c r="C60" s="20"/>
      <c r="D60" s="100"/>
      <c r="E60" s="197"/>
      <c r="F60" s="100">
        <f t="shared" si="0"/>
        <v>0</v>
      </c>
      <c r="G60" s="111"/>
      <c r="H60" s="101"/>
    </row>
    <row r="61" spans="1:8" x14ac:dyDescent="0.25">
      <c r="A61" s="277"/>
      <c r="B61" s="7"/>
      <c r="C61" s="20"/>
      <c r="D61" s="100"/>
      <c r="E61" s="197"/>
      <c r="F61" s="100">
        <f t="shared" si="0"/>
        <v>0</v>
      </c>
      <c r="G61" s="111"/>
      <c r="H61" s="101"/>
    </row>
    <row r="62" spans="1:8" x14ac:dyDescent="0.25">
      <c r="A62" s="277"/>
      <c r="B62" s="7"/>
      <c r="C62" s="20"/>
      <c r="D62" s="100"/>
      <c r="E62" s="197"/>
      <c r="F62" s="100">
        <f t="shared" si="0"/>
        <v>0</v>
      </c>
      <c r="G62" s="111"/>
      <c r="H62" s="101"/>
    </row>
    <row r="63" spans="1:8" x14ac:dyDescent="0.25">
      <c r="A63" s="277"/>
      <c r="B63" s="7"/>
      <c r="C63" s="20"/>
      <c r="D63" s="100"/>
      <c r="E63" s="197"/>
      <c r="F63" s="100">
        <f t="shared" si="0"/>
        <v>0</v>
      </c>
      <c r="G63" s="111"/>
      <c r="H63" s="101"/>
    </row>
    <row r="64" spans="1:8" x14ac:dyDescent="0.25">
      <c r="A64" s="277"/>
      <c r="B64" s="7"/>
      <c r="C64" s="20"/>
      <c r="D64" s="100"/>
      <c r="E64" s="197"/>
      <c r="F64" s="100">
        <f t="shared" si="0"/>
        <v>0</v>
      </c>
      <c r="G64" s="111"/>
      <c r="H64" s="101"/>
    </row>
    <row r="65" spans="1:8" x14ac:dyDescent="0.25">
      <c r="A65" s="277"/>
      <c r="B65" s="7"/>
      <c r="C65" s="20"/>
      <c r="D65" s="100"/>
      <c r="E65" s="197"/>
      <c r="F65" s="100">
        <f t="shared" si="0"/>
        <v>0</v>
      </c>
      <c r="G65" s="111"/>
      <c r="H65" s="101"/>
    </row>
    <row r="66" spans="1:8" x14ac:dyDescent="0.25">
      <c r="A66" s="277"/>
      <c r="B66" s="7"/>
      <c r="C66" s="20"/>
      <c r="D66" s="100"/>
      <c r="E66" s="197"/>
      <c r="F66" s="100">
        <f t="shared" si="0"/>
        <v>0</v>
      </c>
      <c r="G66" s="111"/>
      <c r="H66" s="101"/>
    </row>
    <row r="67" spans="1:8" x14ac:dyDescent="0.25">
      <c r="A67" s="277"/>
      <c r="B67" s="7"/>
      <c r="C67" s="20"/>
      <c r="D67" s="100"/>
      <c r="E67" s="197"/>
      <c r="F67" s="100">
        <f t="shared" si="0"/>
        <v>0</v>
      </c>
      <c r="G67" s="111"/>
      <c r="H67" s="101"/>
    </row>
    <row r="68" spans="1:8" x14ac:dyDescent="0.25">
      <c r="A68" s="277"/>
      <c r="B68" s="7"/>
      <c r="C68" s="20"/>
      <c r="D68" s="100"/>
      <c r="E68" s="197"/>
      <c r="F68" s="100">
        <f t="shared" si="0"/>
        <v>0</v>
      </c>
      <c r="G68" s="111"/>
      <c r="H68" s="101"/>
    </row>
    <row r="69" spans="1:8" x14ac:dyDescent="0.25">
      <c r="A69" s="277"/>
      <c r="B69" s="7"/>
      <c r="C69" s="20"/>
      <c r="D69" s="100"/>
      <c r="E69" s="197"/>
      <c r="F69" s="100">
        <f t="shared" si="0"/>
        <v>0</v>
      </c>
      <c r="G69" s="111"/>
      <c r="H69" s="101"/>
    </row>
    <row r="70" spans="1:8" x14ac:dyDescent="0.25">
      <c r="A70" s="277"/>
      <c r="B70" s="7"/>
      <c r="C70" s="20"/>
      <c r="D70" s="100"/>
      <c r="E70" s="197"/>
      <c r="F70" s="100">
        <f t="shared" si="0"/>
        <v>0</v>
      </c>
      <c r="G70" s="111"/>
      <c r="H70" s="101"/>
    </row>
    <row r="71" spans="1:8" x14ac:dyDescent="0.25">
      <c r="A71" s="277"/>
      <c r="B71" s="7"/>
      <c r="C71" s="20"/>
      <c r="D71" s="100"/>
      <c r="E71" s="197"/>
      <c r="F71" s="100">
        <f t="shared" si="0"/>
        <v>0</v>
      </c>
      <c r="G71" s="111"/>
      <c r="H71" s="101"/>
    </row>
    <row r="72" spans="1:8" x14ac:dyDescent="0.25">
      <c r="A72" s="277"/>
      <c r="B72" s="7"/>
      <c r="C72" s="20"/>
      <c r="D72" s="100"/>
      <c r="E72" s="197"/>
      <c r="F72" s="100">
        <f t="shared" si="0"/>
        <v>0</v>
      </c>
      <c r="G72" s="111"/>
      <c r="H72" s="101"/>
    </row>
    <row r="73" spans="1:8" x14ac:dyDescent="0.25">
      <c r="A73" s="277"/>
      <c r="B73" s="7"/>
      <c r="C73" s="20"/>
      <c r="D73" s="100"/>
      <c r="E73" s="197"/>
      <c r="F73" s="100">
        <f t="shared" ref="F73:F75" si="1">D73</f>
        <v>0</v>
      </c>
      <c r="G73" s="111"/>
      <c r="H73" s="101"/>
    </row>
    <row r="74" spans="1:8" x14ac:dyDescent="0.25">
      <c r="A74" s="277"/>
      <c r="B74" s="7"/>
      <c r="C74" s="20"/>
      <c r="D74" s="100"/>
      <c r="E74" s="197"/>
      <c r="F74" s="100">
        <f t="shared" si="1"/>
        <v>0</v>
      </c>
      <c r="G74" s="111"/>
      <c r="H74" s="101"/>
    </row>
    <row r="75" spans="1:8" x14ac:dyDescent="0.25">
      <c r="A75" s="277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8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30</v>
      </c>
      <c r="D77" s="9">
        <f>SUM(D9:D76)</f>
        <v>408.29999999999995</v>
      </c>
      <c r="F77" s="9">
        <f>SUM(F9:F76)</f>
        <v>408.29999999999995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300</v>
      </c>
    </row>
    <row r="81" spans="3:7" ht="15.75" thickBot="1" x14ac:dyDescent="0.3"/>
    <row r="82" spans="3:7" ht="15.75" thickBot="1" x14ac:dyDescent="0.3">
      <c r="C82" s="699" t="s">
        <v>11</v>
      </c>
      <c r="D82" s="700"/>
      <c r="E82" s="95">
        <f>E5+E6-F77+E7</f>
        <v>4079.6899999999996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pane ySplit="7" topLeftCell="A8" activePane="bottomLeft" state="frozen"/>
      <selection pane="bottomLeft" activeCell="C19" sqref="C19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698" t="s">
        <v>291</v>
      </c>
      <c r="B1" s="698"/>
      <c r="C1" s="698"/>
      <c r="D1" s="698"/>
      <c r="E1" s="698"/>
      <c r="F1" s="698"/>
      <c r="G1" s="698"/>
      <c r="H1" s="14">
        <v>1</v>
      </c>
      <c r="J1" s="693" t="s">
        <v>323</v>
      </c>
      <c r="K1" s="693"/>
      <c r="L1" s="693"/>
      <c r="M1" s="693"/>
      <c r="N1" s="693"/>
      <c r="O1" s="693"/>
      <c r="P1" s="693"/>
      <c r="Q1" s="14">
        <f>H1+1</f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5" t="s">
        <v>0</v>
      </c>
      <c r="B3" s="283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83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244"/>
      <c r="C4" s="213"/>
      <c r="D4" s="16"/>
      <c r="E4" s="103">
        <v>27.22</v>
      </c>
      <c r="F4" s="104">
        <v>2</v>
      </c>
      <c r="G4" s="131"/>
      <c r="J4" s="16"/>
      <c r="K4" s="244"/>
      <c r="L4" s="213">
        <v>45</v>
      </c>
      <c r="M4" s="16"/>
      <c r="N4" s="103"/>
      <c r="O4" s="104"/>
      <c r="P4" s="131"/>
    </row>
    <row r="5" spans="1:17" x14ac:dyDescent="0.25">
      <c r="A5" s="16" t="s">
        <v>45</v>
      </c>
      <c r="B5" s="489" t="s">
        <v>75</v>
      </c>
      <c r="C5" s="478"/>
      <c r="D5" s="170">
        <v>41926</v>
      </c>
      <c r="E5" s="194">
        <v>11021.67</v>
      </c>
      <c r="F5" s="121">
        <v>810</v>
      </c>
      <c r="G5" s="64">
        <f>F57</f>
        <v>5444</v>
      </c>
      <c r="H5" s="10">
        <f>E4+E5+E6-G5</f>
        <v>5604.8899999999994</v>
      </c>
      <c r="J5" s="16" t="s">
        <v>324</v>
      </c>
      <c r="K5" s="489" t="s">
        <v>75</v>
      </c>
      <c r="L5" s="478"/>
      <c r="M5" s="170">
        <v>42027</v>
      </c>
      <c r="N5" s="194">
        <v>3998.62</v>
      </c>
      <c r="O5" s="121">
        <v>294</v>
      </c>
      <c r="P5" s="64">
        <f>O57</f>
        <v>0</v>
      </c>
      <c r="Q5" s="10">
        <f>N4+N5+N6-P5</f>
        <v>3998.62</v>
      </c>
    </row>
    <row r="6" spans="1:17" ht="15.75" thickBot="1" x14ac:dyDescent="0.3">
      <c r="A6" s="16"/>
      <c r="B6" s="244"/>
      <c r="C6" s="15"/>
      <c r="D6" s="62"/>
      <c r="E6" s="160"/>
      <c r="F6" s="104"/>
      <c r="G6" s="16"/>
      <c r="J6" s="16"/>
      <c r="K6" s="671" t="s">
        <v>62</v>
      </c>
      <c r="L6" s="15"/>
      <c r="M6" s="62"/>
      <c r="N6" s="160"/>
      <c r="O6" s="104"/>
      <c r="P6" s="16"/>
    </row>
    <row r="7" spans="1:17" ht="16.5" thickTop="1" thickBot="1" x14ac:dyDescent="0.3">
      <c r="B7" s="284" t="s">
        <v>7</v>
      </c>
      <c r="C7" s="35" t="s">
        <v>8</v>
      </c>
      <c r="D7" s="430"/>
      <c r="E7" s="42" t="s">
        <v>2</v>
      </c>
      <c r="F7" s="12" t="s">
        <v>9</v>
      </c>
      <c r="G7" s="13" t="s">
        <v>15</v>
      </c>
      <c r="H7" s="32"/>
      <c r="K7" s="284" t="s">
        <v>7</v>
      </c>
      <c r="L7" s="35" t="s">
        <v>8</v>
      </c>
      <c r="M7" s="430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15">
        <v>13.61</v>
      </c>
      <c r="C8" s="20">
        <v>3</v>
      </c>
      <c r="D8" s="483">
        <f t="shared" ref="D8:D56" si="0">C8*B8</f>
        <v>40.83</v>
      </c>
      <c r="E8" s="569">
        <v>41986</v>
      </c>
      <c r="F8" s="483">
        <f t="shared" ref="F8:F55" si="1">D8</f>
        <v>40.83</v>
      </c>
      <c r="G8" s="481" t="s">
        <v>206</v>
      </c>
      <c r="H8" s="385">
        <v>49</v>
      </c>
      <c r="J8" s="92" t="s">
        <v>33</v>
      </c>
      <c r="K8" s="215">
        <v>13.61</v>
      </c>
      <c r="L8" s="20"/>
      <c r="M8" s="483">
        <f t="shared" ref="M8:M56" si="2">L8*K8</f>
        <v>0</v>
      </c>
      <c r="N8" s="569"/>
      <c r="O8" s="483">
        <f t="shared" ref="O8:O55" si="3">M8</f>
        <v>0</v>
      </c>
      <c r="P8" s="481"/>
      <c r="Q8" s="385"/>
    </row>
    <row r="9" spans="1:17" x14ac:dyDescent="0.25">
      <c r="A9" s="158"/>
      <c r="B9" s="215">
        <v>13.61</v>
      </c>
      <c r="C9" s="20">
        <v>1</v>
      </c>
      <c r="D9" s="483">
        <f t="shared" si="0"/>
        <v>13.61</v>
      </c>
      <c r="E9" s="569">
        <v>41989</v>
      </c>
      <c r="F9" s="483">
        <f t="shared" si="1"/>
        <v>13.61</v>
      </c>
      <c r="G9" s="481" t="s">
        <v>213</v>
      </c>
      <c r="H9" s="385">
        <v>49</v>
      </c>
      <c r="J9" s="158"/>
      <c r="K9" s="215">
        <v>13.61</v>
      </c>
      <c r="L9" s="20"/>
      <c r="M9" s="483">
        <f t="shared" si="2"/>
        <v>0</v>
      </c>
      <c r="N9" s="569"/>
      <c r="O9" s="483">
        <f t="shared" si="3"/>
        <v>0</v>
      </c>
      <c r="P9" s="481"/>
      <c r="Q9" s="385"/>
    </row>
    <row r="10" spans="1:17" x14ac:dyDescent="0.25">
      <c r="A10" s="15"/>
      <c r="B10" s="215">
        <v>13.61</v>
      </c>
      <c r="C10" s="20">
        <v>5</v>
      </c>
      <c r="D10" s="483">
        <f t="shared" si="0"/>
        <v>68.05</v>
      </c>
      <c r="E10" s="569">
        <v>41991</v>
      </c>
      <c r="F10" s="483">
        <f t="shared" si="1"/>
        <v>68.05</v>
      </c>
      <c r="G10" s="481" t="s">
        <v>222</v>
      </c>
      <c r="H10" s="385">
        <v>49</v>
      </c>
      <c r="J10" s="15"/>
      <c r="K10" s="215">
        <v>13.61</v>
      </c>
      <c r="L10" s="20"/>
      <c r="M10" s="483">
        <f t="shared" si="2"/>
        <v>0</v>
      </c>
      <c r="N10" s="569"/>
      <c r="O10" s="483">
        <f t="shared" si="3"/>
        <v>0</v>
      </c>
      <c r="P10" s="481"/>
      <c r="Q10" s="385"/>
    </row>
    <row r="11" spans="1:17" x14ac:dyDescent="0.25">
      <c r="A11" s="154" t="s">
        <v>34</v>
      </c>
      <c r="B11" s="215">
        <v>13.61</v>
      </c>
      <c r="C11" s="20">
        <v>20</v>
      </c>
      <c r="D11" s="483">
        <f t="shared" si="0"/>
        <v>272.2</v>
      </c>
      <c r="E11" s="569">
        <v>41991</v>
      </c>
      <c r="F11" s="483">
        <f t="shared" si="1"/>
        <v>272.2</v>
      </c>
      <c r="G11" s="481" t="s">
        <v>223</v>
      </c>
      <c r="H11" s="385">
        <v>49</v>
      </c>
      <c r="J11" s="154" t="s">
        <v>34</v>
      </c>
      <c r="K11" s="215">
        <v>13.61</v>
      </c>
      <c r="L11" s="20"/>
      <c r="M11" s="483">
        <f t="shared" si="2"/>
        <v>0</v>
      </c>
      <c r="N11" s="569"/>
      <c r="O11" s="483">
        <f t="shared" si="3"/>
        <v>0</v>
      </c>
      <c r="P11" s="481"/>
      <c r="Q11" s="385"/>
    </row>
    <row r="12" spans="1:17" x14ac:dyDescent="0.25">
      <c r="A12" s="159"/>
      <c r="B12" s="215">
        <v>13.61</v>
      </c>
      <c r="C12" s="20">
        <v>4</v>
      </c>
      <c r="D12" s="483">
        <f t="shared" si="0"/>
        <v>54.44</v>
      </c>
      <c r="E12" s="569">
        <v>41991</v>
      </c>
      <c r="F12" s="483">
        <f t="shared" si="1"/>
        <v>54.44</v>
      </c>
      <c r="G12" s="481" t="s">
        <v>225</v>
      </c>
      <c r="H12" s="385">
        <v>49</v>
      </c>
      <c r="J12" s="159"/>
      <c r="K12" s="215">
        <v>13.61</v>
      </c>
      <c r="L12" s="20"/>
      <c r="M12" s="483">
        <f t="shared" si="2"/>
        <v>0</v>
      </c>
      <c r="N12" s="569"/>
      <c r="O12" s="483">
        <f t="shared" si="3"/>
        <v>0</v>
      </c>
      <c r="P12" s="481"/>
      <c r="Q12" s="385"/>
    </row>
    <row r="13" spans="1:17" x14ac:dyDescent="0.25">
      <c r="A13" s="121"/>
      <c r="B13" s="215">
        <v>13.61</v>
      </c>
      <c r="C13" s="20">
        <v>7</v>
      </c>
      <c r="D13" s="483">
        <f t="shared" si="0"/>
        <v>95.27</v>
      </c>
      <c r="E13" s="569">
        <v>41992</v>
      </c>
      <c r="F13" s="483">
        <f t="shared" si="1"/>
        <v>95.27</v>
      </c>
      <c r="G13" s="481" t="s">
        <v>229</v>
      </c>
      <c r="H13" s="385">
        <v>49</v>
      </c>
      <c r="J13" s="121"/>
      <c r="K13" s="215">
        <v>13.61</v>
      </c>
      <c r="L13" s="20"/>
      <c r="M13" s="483">
        <f t="shared" si="2"/>
        <v>0</v>
      </c>
      <c r="N13" s="569"/>
      <c r="O13" s="483">
        <f t="shared" si="3"/>
        <v>0</v>
      </c>
      <c r="P13" s="481"/>
      <c r="Q13" s="385"/>
    </row>
    <row r="14" spans="1:17" x14ac:dyDescent="0.25">
      <c r="A14" s="59"/>
      <c r="B14" s="215">
        <v>13.61</v>
      </c>
      <c r="C14" s="20">
        <v>5</v>
      </c>
      <c r="D14" s="483">
        <f t="shared" si="0"/>
        <v>68.05</v>
      </c>
      <c r="E14" s="569">
        <v>41995</v>
      </c>
      <c r="F14" s="483">
        <f t="shared" si="1"/>
        <v>68.05</v>
      </c>
      <c r="G14" s="481" t="s">
        <v>240</v>
      </c>
      <c r="H14" s="385">
        <v>49</v>
      </c>
      <c r="J14" s="59"/>
      <c r="K14" s="215">
        <v>13.61</v>
      </c>
      <c r="L14" s="20"/>
      <c r="M14" s="483">
        <f t="shared" si="2"/>
        <v>0</v>
      </c>
      <c r="N14" s="569"/>
      <c r="O14" s="483">
        <f t="shared" si="3"/>
        <v>0</v>
      </c>
      <c r="P14" s="481"/>
      <c r="Q14" s="385"/>
    </row>
    <row r="15" spans="1:17" x14ac:dyDescent="0.25">
      <c r="A15" t="s">
        <v>22</v>
      </c>
      <c r="B15" s="215">
        <v>13.61</v>
      </c>
      <c r="C15" s="20">
        <v>15</v>
      </c>
      <c r="D15" s="483">
        <f t="shared" si="0"/>
        <v>204.14999999999998</v>
      </c>
      <c r="E15" s="569">
        <v>42000</v>
      </c>
      <c r="F15" s="483">
        <f t="shared" si="1"/>
        <v>204.14999999999998</v>
      </c>
      <c r="G15" s="481" t="s">
        <v>259</v>
      </c>
      <c r="H15" s="385">
        <v>49</v>
      </c>
      <c r="J15" t="s">
        <v>22</v>
      </c>
      <c r="K15" s="215">
        <v>13.61</v>
      </c>
      <c r="L15" s="20"/>
      <c r="M15" s="483">
        <f t="shared" si="2"/>
        <v>0</v>
      </c>
      <c r="N15" s="569"/>
      <c r="O15" s="483">
        <f t="shared" si="3"/>
        <v>0</v>
      </c>
      <c r="P15" s="481"/>
      <c r="Q15" s="385"/>
    </row>
    <row r="16" spans="1:17" x14ac:dyDescent="0.25">
      <c r="B16" s="215">
        <v>13.61</v>
      </c>
      <c r="C16" s="20">
        <v>10</v>
      </c>
      <c r="D16" s="483">
        <f t="shared" si="0"/>
        <v>136.1</v>
      </c>
      <c r="E16" s="569">
        <v>42000</v>
      </c>
      <c r="F16" s="483">
        <f t="shared" si="1"/>
        <v>136.1</v>
      </c>
      <c r="G16" s="481" t="s">
        <v>260</v>
      </c>
      <c r="H16" s="385">
        <v>49</v>
      </c>
      <c r="K16" s="215">
        <v>13.61</v>
      </c>
      <c r="L16" s="20"/>
      <c r="M16" s="483">
        <f t="shared" si="2"/>
        <v>0</v>
      </c>
      <c r="N16" s="569"/>
      <c r="O16" s="483">
        <f t="shared" si="3"/>
        <v>0</v>
      </c>
      <c r="P16" s="481"/>
      <c r="Q16" s="385"/>
    </row>
    <row r="17" spans="2:17" x14ac:dyDescent="0.25">
      <c r="B17" s="215">
        <v>13.61</v>
      </c>
      <c r="C17" s="20">
        <v>10</v>
      </c>
      <c r="D17" s="483">
        <f t="shared" si="0"/>
        <v>136.1</v>
      </c>
      <c r="E17" s="569">
        <v>42004</v>
      </c>
      <c r="F17" s="483">
        <f t="shared" si="1"/>
        <v>136.1</v>
      </c>
      <c r="G17" s="481" t="s">
        <v>273</v>
      </c>
      <c r="H17" s="385">
        <v>49</v>
      </c>
      <c r="K17" s="215">
        <v>13.61</v>
      </c>
      <c r="L17" s="20"/>
      <c r="M17" s="483">
        <f t="shared" si="2"/>
        <v>0</v>
      </c>
      <c r="N17" s="569"/>
      <c r="O17" s="483">
        <f t="shared" si="3"/>
        <v>0</v>
      </c>
      <c r="P17" s="481"/>
      <c r="Q17" s="385"/>
    </row>
    <row r="18" spans="2:17" x14ac:dyDescent="0.25">
      <c r="B18" s="215">
        <v>13.61</v>
      </c>
      <c r="C18" s="20">
        <v>4</v>
      </c>
      <c r="D18" s="483">
        <f t="shared" si="0"/>
        <v>54.44</v>
      </c>
      <c r="E18" s="569">
        <v>42004</v>
      </c>
      <c r="F18" s="483">
        <f t="shared" si="1"/>
        <v>54.44</v>
      </c>
      <c r="G18" s="481" t="s">
        <v>277</v>
      </c>
      <c r="H18" s="385">
        <v>49</v>
      </c>
      <c r="K18" s="215">
        <v>13.61</v>
      </c>
      <c r="L18" s="20"/>
      <c r="M18" s="483">
        <f t="shared" si="2"/>
        <v>0</v>
      </c>
      <c r="N18" s="569"/>
      <c r="O18" s="483">
        <f t="shared" si="3"/>
        <v>0</v>
      </c>
      <c r="P18" s="481"/>
      <c r="Q18" s="385"/>
    </row>
    <row r="19" spans="2:17" x14ac:dyDescent="0.25">
      <c r="B19" s="215">
        <v>13.61</v>
      </c>
      <c r="C19" s="20">
        <v>20</v>
      </c>
      <c r="D19" s="483">
        <f t="shared" si="0"/>
        <v>272.2</v>
      </c>
      <c r="E19" s="569">
        <v>42369</v>
      </c>
      <c r="F19" s="483">
        <f t="shared" si="1"/>
        <v>272.2</v>
      </c>
      <c r="G19" s="481" t="s">
        <v>430</v>
      </c>
      <c r="H19" s="385">
        <v>49</v>
      </c>
      <c r="K19" s="215">
        <v>13.61</v>
      </c>
      <c r="L19" s="20"/>
      <c r="M19" s="483">
        <f t="shared" si="2"/>
        <v>0</v>
      </c>
      <c r="N19" s="569"/>
      <c r="O19" s="483">
        <f t="shared" si="3"/>
        <v>0</v>
      </c>
      <c r="P19" s="481"/>
      <c r="Q19" s="385"/>
    </row>
    <row r="20" spans="2:17" x14ac:dyDescent="0.25">
      <c r="B20" s="215">
        <v>13.61</v>
      </c>
      <c r="C20" s="20">
        <v>20</v>
      </c>
      <c r="D20" s="474">
        <f t="shared" si="0"/>
        <v>272.2</v>
      </c>
      <c r="E20" s="633">
        <v>42007</v>
      </c>
      <c r="F20" s="474">
        <f t="shared" si="1"/>
        <v>272.2</v>
      </c>
      <c r="G20" s="476" t="s">
        <v>439</v>
      </c>
      <c r="H20" s="477">
        <v>49</v>
      </c>
      <c r="K20" s="215">
        <v>13.61</v>
      </c>
      <c r="L20" s="20"/>
      <c r="M20" s="483">
        <f t="shared" si="2"/>
        <v>0</v>
      </c>
      <c r="N20" s="569"/>
      <c r="O20" s="483">
        <f t="shared" si="3"/>
        <v>0</v>
      </c>
      <c r="P20" s="481"/>
      <c r="Q20" s="385"/>
    </row>
    <row r="21" spans="2:17" x14ac:dyDescent="0.25">
      <c r="B21" s="215">
        <v>13.61</v>
      </c>
      <c r="C21" s="20">
        <v>88</v>
      </c>
      <c r="D21" s="474">
        <f t="shared" si="0"/>
        <v>1197.6799999999998</v>
      </c>
      <c r="E21" s="633">
        <v>42009</v>
      </c>
      <c r="F21" s="474">
        <f t="shared" si="1"/>
        <v>1197.6799999999998</v>
      </c>
      <c r="G21" s="476" t="s">
        <v>446</v>
      </c>
      <c r="H21" s="477">
        <v>49</v>
      </c>
      <c r="K21" s="215">
        <v>13.61</v>
      </c>
      <c r="L21" s="20"/>
      <c r="M21" s="483">
        <f t="shared" si="2"/>
        <v>0</v>
      </c>
      <c r="N21" s="569"/>
      <c r="O21" s="483">
        <f t="shared" si="3"/>
        <v>0</v>
      </c>
      <c r="P21" s="481"/>
      <c r="Q21" s="385"/>
    </row>
    <row r="22" spans="2:17" x14ac:dyDescent="0.25">
      <c r="B22" s="215">
        <v>13.61</v>
      </c>
      <c r="C22" s="20">
        <v>10</v>
      </c>
      <c r="D22" s="474">
        <f t="shared" si="0"/>
        <v>136.1</v>
      </c>
      <c r="E22" s="633">
        <v>42009</v>
      </c>
      <c r="F22" s="474">
        <f t="shared" si="1"/>
        <v>136.1</v>
      </c>
      <c r="G22" s="476" t="s">
        <v>450</v>
      </c>
      <c r="H22" s="477">
        <v>49</v>
      </c>
      <c r="K22" s="215">
        <v>13.61</v>
      </c>
      <c r="L22" s="20"/>
      <c r="M22" s="483">
        <f t="shared" si="2"/>
        <v>0</v>
      </c>
      <c r="N22" s="569"/>
      <c r="O22" s="483">
        <f t="shared" si="3"/>
        <v>0</v>
      </c>
      <c r="P22" s="481"/>
      <c r="Q22" s="385"/>
    </row>
    <row r="23" spans="2:17" x14ac:dyDescent="0.25">
      <c r="B23" s="215">
        <v>13.61</v>
      </c>
      <c r="C23" s="20">
        <v>5</v>
      </c>
      <c r="D23" s="474">
        <f t="shared" si="0"/>
        <v>68.05</v>
      </c>
      <c r="E23" s="633">
        <v>42012</v>
      </c>
      <c r="F23" s="474">
        <f t="shared" si="1"/>
        <v>68.05</v>
      </c>
      <c r="G23" s="476" t="s">
        <v>465</v>
      </c>
      <c r="H23" s="477">
        <v>49</v>
      </c>
      <c r="K23" s="215">
        <v>13.61</v>
      </c>
      <c r="L23" s="20"/>
      <c r="M23" s="483">
        <f t="shared" si="2"/>
        <v>0</v>
      </c>
      <c r="N23" s="569"/>
      <c r="O23" s="483">
        <f t="shared" si="3"/>
        <v>0</v>
      </c>
      <c r="P23" s="481"/>
      <c r="Q23" s="385"/>
    </row>
    <row r="24" spans="2:17" x14ac:dyDescent="0.25">
      <c r="B24" s="215">
        <v>13.61</v>
      </c>
      <c r="C24" s="20">
        <v>5</v>
      </c>
      <c r="D24" s="474">
        <f t="shared" si="0"/>
        <v>68.05</v>
      </c>
      <c r="E24" s="633">
        <v>42014</v>
      </c>
      <c r="F24" s="474">
        <f t="shared" si="1"/>
        <v>68.05</v>
      </c>
      <c r="G24" s="476" t="s">
        <v>484</v>
      </c>
      <c r="H24" s="477">
        <v>49</v>
      </c>
      <c r="K24" s="215">
        <v>13.61</v>
      </c>
      <c r="L24" s="20"/>
      <c r="M24" s="483">
        <f t="shared" si="2"/>
        <v>0</v>
      </c>
      <c r="N24" s="569"/>
      <c r="O24" s="483">
        <f t="shared" si="3"/>
        <v>0</v>
      </c>
      <c r="P24" s="481"/>
      <c r="Q24" s="385"/>
    </row>
    <row r="25" spans="2:17" x14ac:dyDescent="0.25">
      <c r="B25" s="215">
        <v>13.61</v>
      </c>
      <c r="C25" s="20">
        <v>20</v>
      </c>
      <c r="D25" s="474">
        <f t="shared" si="0"/>
        <v>272.2</v>
      </c>
      <c r="E25" s="633">
        <v>42014</v>
      </c>
      <c r="F25" s="474">
        <f t="shared" si="1"/>
        <v>272.2</v>
      </c>
      <c r="G25" s="476" t="s">
        <v>486</v>
      </c>
      <c r="H25" s="477">
        <v>49</v>
      </c>
      <c r="K25" s="215">
        <v>13.61</v>
      </c>
      <c r="L25" s="20"/>
      <c r="M25" s="483">
        <f t="shared" si="2"/>
        <v>0</v>
      </c>
      <c r="N25" s="569"/>
      <c r="O25" s="483">
        <f t="shared" si="3"/>
        <v>0</v>
      </c>
      <c r="P25" s="481"/>
      <c r="Q25" s="385"/>
    </row>
    <row r="26" spans="2:17" x14ac:dyDescent="0.25">
      <c r="B26" s="215">
        <v>13.61</v>
      </c>
      <c r="C26" s="20">
        <v>5</v>
      </c>
      <c r="D26" s="474">
        <f t="shared" si="0"/>
        <v>68.05</v>
      </c>
      <c r="E26" s="633">
        <v>42017</v>
      </c>
      <c r="F26" s="474">
        <f t="shared" si="1"/>
        <v>68.05</v>
      </c>
      <c r="G26" s="476" t="s">
        <v>492</v>
      </c>
      <c r="H26" s="477">
        <v>49</v>
      </c>
      <c r="K26" s="215">
        <v>13.61</v>
      </c>
      <c r="L26" s="20"/>
      <c r="M26" s="483">
        <f t="shared" si="2"/>
        <v>0</v>
      </c>
      <c r="N26" s="569"/>
      <c r="O26" s="483">
        <f t="shared" si="3"/>
        <v>0</v>
      </c>
      <c r="P26" s="481"/>
      <c r="Q26" s="385"/>
    </row>
    <row r="27" spans="2:17" x14ac:dyDescent="0.25">
      <c r="B27" s="215">
        <v>13.61</v>
      </c>
      <c r="C27" s="20">
        <v>5</v>
      </c>
      <c r="D27" s="474">
        <f t="shared" si="0"/>
        <v>68.05</v>
      </c>
      <c r="E27" s="633">
        <v>42020</v>
      </c>
      <c r="F27" s="474">
        <f t="shared" si="1"/>
        <v>68.05</v>
      </c>
      <c r="G27" s="476" t="s">
        <v>513</v>
      </c>
      <c r="H27" s="477">
        <v>49</v>
      </c>
      <c r="K27" s="215">
        <v>13.61</v>
      </c>
      <c r="L27" s="20"/>
      <c r="M27" s="483">
        <f t="shared" si="2"/>
        <v>0</v>
      </c>
      <c r="N27" s="569"/>
      <c r="O27" s="483">
        <f t="shared" si="3"/>
        <v>0</v>
      </c>
      <c r="P27" s="481"/>
      <c r="Q27" s="385"/>
    </row>
    <row r="28" spans="2:17" x14ac:dyDescent="0.25">
      <c r="B28" s="215">
        <v>13.61</v>
      </c>
      <c r="C28" s="20">
        <v>1</v>
      </c>
      <c r="D28" s="474">
        <f t="shared" si="0"/>
        <v>13.61</v>
      </c>
      <c r="E28" s="633">
        <v>42021</v>
      </c>
      <c r="F28" s="474">
        <f t="shared" si="1"/>
        <v>13.61</v>
      </c>
      <c r="G28" s="476" t="s">
        <v>521</v>
      </c>
      <c r="H28" s="477">
        <v>49</v>
      </c>
      <c r="K28" s="215">
        <v>13.61</v>
      </c>
      <c r="L28" s="20"/>
      <c r="M28" s="483">
        <f t="shared" si="2"/>
        <v>0</v>
      </c>
      <c r="N28" s="569"/>
      <c r="O28" s="483">
        <f t="shared" si="3"/>
        <v>0</v>
      </c>
      <c r="P28" s="481"/>
      <c r="Q28" s="385"/>
    </row>
    <row r="29" spans="2:17" x14ac:dyDescent="0.25">
      <c r="B29" s="215">
        <v>13.61</v>
      </c>
      <c r="C29" s="20">
        <v>20</v>
      </c>
      <c r="D29" s="474">
        <f t="shared" si="0"/>
        <v>272.2</v>
      </c>
      <c r="E29" s="633">
        <v>42023</v>
      </c>
      <c r="F29" s="474">
        <f t="shared" si="1"/>
        <v>272.2</v>
      </c>
      <c r="G29" s="476" t="s">
        <v>535</v>
      </c>
      <c r="H29" s="477">
        <v>49</v>
      </c>
      <c r="K29" s="215">
        <v>13.61</v>
      </c>
      <c r="L29" s="20"/>
      <c r="M29" s="483">
        <f t="shared" si="2"/>
        <v>0</v>
      </c>
      <c r="N29" s="569"/>
      <c r="O29" s="483">
        <f t="shared" si="3"/>
        <v>0</v>
      </c>
      <c r="P29" s="481"/>
      <c r="Q29" s="385"/>
    </row>
    <row r="30" spans="2:17" x14ac:dyDescent="0.25">
      <c r="B30" s="215">
        <v>13.61</v>
      </c>
      <c r="C30" s="20">
        <v>5</v>
      </c>
      <c r="D30" s="474">
        <f t="shared" si="0"/>
        <v>68.05</v>
      </c>
      <c r="E30" s="633">
        <v>42025</v>
      </c>
      <c r="F30" s="474">
        <f t="shared" si="1"/>
        <v>68.05</v>
      </c>
      <c r="G30" s="476" t="s">
        <v>545</v>
      </c>
      <c r="H30" s="477">
        <v>49</v>
      </c>
      <c r="K30" s="215">
        <v>13.61</v>
      </c>
      <c r="L30" s="20"/>
      <c r="M30" s="483">
        <f t="shared" si="2"/>
        <v>0</v>
      </c>
      <c r="N30" s="569"/>
      <c r="O30" s="483">
        <f t="shared" si="3"/>
        <v>0</v>
      </c>
      <c r="P30" s="481"/>
      <c r="Q30" s="385"/>
    </row>
    <row r="31" spans="2:17" x14ac:dyDescent="0.25">
      <c r="B31" s="215">
        <v>13.61</v>
      </c>
      <c r="C31" s="20">
        <v>20</v>
      </c>
      <c r="D31" s="474">
        <f t="shared" si="0"/>
        <v>272.2</v>
      </c>
      <c r="E31" s="633">
        <v>42025</v>
      </c>
      <c r="F31" s="474">
        <f t="shared" si="1"/>
        <v>272.2</v>
      </c>
      <c r="G31" s="476" t="s">
        <v>549</v>
      </c>
      <c r="H31" s="477">
        <v>49</v>
      </c>
      <c r="K31" s="215">
        <v>13.61</v>
      </c>
      <c r="L31" s="20"/>
      <c r="M31" s="483">
        <f t="shared" si="2"/>
        <v>0</v>
      </c>
      <c r="N31" s="569"/>
      <c r="O31" s="483">
        <f t="shared" si="3"/>
        <v>0</v>
      </c>
      <c r="P31" s="481"/>
      <c r="Q31" s="385"/>
    </row>
    <row r="32" spans="2:17" x14ac:dyDescent="0.25">
      <c r="B32" s="215">
        <v>13.61</v>
      </c>
      <c r="C32" s="20">
        <v>3</v>
      </c>
      <c r="D32" s="474">
        <f t="shared" si="0"/>
        <v>40.83</v>
      </c>
      <c r="E32" s="633">
        <v>42026</v>
      </c>
      <c r="F32" s="474">
        <f t="shared" si="1"/>
        <v>40.83</v>
      </c>
      <c r="G32" s="476" t="s">
        <v>554</v>
      </c>
      <c r="H32" s="477">
        <v>48</v>
      </c>
      <c r="K32" s="215">
        <v>13.61</v>
      </c>
      <c r="L32" s="20"/>
      <c r="M32" s="483">
        <f t="shared" si="2"/>
        <v>0</v>
      </c>
      <c r="N32" s="569"/>
      <c r="O32" s="483">
        <f t="shared" si="3"/>
        <v>0</v>
      </c>
      <c r="P32" s="481"/>
      <c r="Q32" s="385"/>
    </row>
    <row r="33" spans="2:17" x14ac:dyDescent="0.25">
      <c r="B33" s="215">
        <v>13.61</v>
      </c>
      <c r="C33" s="20">
        <v>10</v>
      </c>
      <c r="D33" s="474">
        <f t="shared" si="0"/>
        <v>136.1</v>
      </c>
      <c r="E33" s="633">
        <v>42030</v>
      </c>
      <c r="F33" s="474">
        <f t="shared" si="1"/>
        <v>136.1</v>
      </c>
      <c r="G33" s="476" t="s">
        <v>574</v>
      </c>
      <c r="H33" s="477">
        <v>48</v>
      </c>
      <c r="K33" s="215">
        <v>13.61</v>
      </c>
      <c r="L33" s="20"/>
      <c r="M33" s="483">
        <f t="shared" si="2"/>
        <v>0</v>
      </c>
      <c r="N33" s="569"/>
      <c r="O33" s="483">
        <f t="shared" si="3"/>
        <v>0</v>
      </c>
      <c r="P33" s="481"/>
      <c r="Q33" s="385"/>
    </row>
    <row r="34" spans="2:17" x14ac:dyDescent="0.25">
      <c r="B34" s="215">
        <v>13.61</v>
      </c>
      <c r="C34" s="20">
        <v>15</v>
      </c>
      <c r="D34" s="474">
        <f t="shared" si="0"/>
        <v>204.14999999999998</v>
      </c>
      <c r="E34" s="633">
        <v>42031</v>
      </c>
      <c r="F34" s="474">
        <f t="shared" si="1"/>
        <v>204.14999999999998</v>
      </c>
      <c r="G34" s="476" t="s">
        <v>576</v>
      </c>
      <c r="H34" s="477">
        <v>48</v>
      </c>
      <c r="K34" s="215">
        <v>13.61</v>
      </c>
      <c r="L34" s="20"/>
      <c r="M34" s="483">
        <f t="shared" si="2"/>
        <v>0</v>
      </c>
      <c r="N34" s="569"/>
      <c r="O34" s="483">
        <f t="shared" si="3"/>
        <v>0</v>
      </c>
      <c r="P34" s="481"/>
      <c r="Q34" s="385"/>
    </row>
    <row r="35" spans="2:17" x14ac:dyDescent="0.25">
      <c r="B35" s="215">
        <v>13.61</v>
      </c>
      <c r="C35" s="20">
        <v>1</v>
      </c>
      <c r="D35" s="474">
        <f t="shared" si="0"/>
        <v>13.61</v>
      </c>
      <c r="E35" s="633">
        <v>42032</v>
      </c>
      <c r="F35" s="474">
        <f t="shared" si="1"/>
        <v>13.61</v>
      </c>
      <c r="G35" s="476" t="s">
        <v>582</v>
      </c>
      <c r="H35" s="477">
        <v>48</v>
      </c>
      <c r="K35" s="215">
        <v>13.61</v>
      </c>
      <c r="L35" s="20"/>
      <c r="M35" s="483">
        <f t="shared" si="2"/>
        <v>0</v>
      </c>
      <c r="N35" s="569"/>
      <c r="O35" s="483">
        <f t="shared" si="3"/>
        <v>0</v>
      </c>
      <c r="P35" s="481"/>
      <c r="Q35" s="385"/>
    </row>
    <row r="36" spans="2:17" x14ac:dyDescent="0.25">
      <c r="B36" s="215">
        <v>13.61</v>
      </c>
      <c r="C36" s="20">
        <v>48</v>
      </c>
      <c r="D36" s="474">
        <f t="shared" si="0"/>
        <v>653.28</v>
      </c>
      <c r="E36" s="633">
        <v>42032</v>
      </c>
      <c r="F36" s="474">
        <f t="shared" si="1"/>
        <v>653.28</v>
      </c>
      <c r="G36" s="476" t="s">
        <v>583</v>
      </c>
      <c r="H36" s="477">
        <v>48</v>
      </c>
      <c r="K36" s="215">
        <v>13.61</v>
      </c>
      <c r="L36" s="20"/>
      <c r="M36" s="483">
        <f t="shared" si="2"/>
        <v>0</v>
      </c>
      <c r="N36" s="569"/>
      <c r="O36" s="483">
        <f t="shared" si="3"/>
        <v>0</v>
      </c>
      <c r="P36" s="481"/>
      <c r="Q36" s="385"/>
    </row>
    <row r="37" spans="2:17" x14ac:dyDescent="0.25">
      <c r="B37" s="215">
        <v>13.61</v>
      </c>
      <c r="C37" s="20">
        <v>3</v>
      </c>
      <c r="D37" s="474">
        <f t="shared" si="0"/>
        <v>40.83</v>
      </c>
      <c r="E37" s="633">
        <v>42034</v>
      </c>
      <c r="F37" s="474">
        <f t="shared" si="1"/>
        <v>40.83</v>
      </c>
      <c r="G37" s="476" t="s">
        <v>592</v>
      </c>
      <c r="H37" s="477">
        <v>48</v>
      </c>
      <c r="K37" s="215">
        <v>13.61</v>
      </c>
      <c r="L37" s="20"/>
      <c r="M37" s="483">
        <f t="shared" si="2"/>
        <v>0</v>
      </c>
      <c r="N37" s="569"/>
      <c r="O37" s="483">
        <f t="shared" si="3"/>
        <v>0</v>
      </c>
      <c r="P37" s="481"/>
      <c r="Q37" s="385"/>
    </row>
    <row r="38" spans="2:17" x14ac:dyDescent="0.25">
      <c r="B38" s="215">
        <v>13.61</v>
      </c>
      <c r="C38" s="20">
        <v>2</v>
      </c>
      <c r="D38" s="474">
        <f t="shared" si="0"/>
        <v>27.22</v>
      </c>
      <c r="E38" s="633">
        <v>42034</v>
      </c>
      <c r="F38" s="474">
        <f t="shared" si="1"/>
        <v>27.22</v>
      </c>
      <c r="G38" s="476" t="s">
        <v>595</v>
      </c>
      <c r="H38" s="477">
        <v>48</v>
      </c>
      <c r="K38" s="215">
        <v>13.61</v>
      </c>
      <c r="L38" s="20"/>
      <c r="M38" s="483">
        <f t="shared" si="2"/>
        <v>0</v>
      </c>
      <c r="N38" s="569"/>
      <c r="O38" s="483">
        <f t="shared" si="3"/>
        <v>0</v>
      </c>
      <c r="P38" s="481"/>
      <c r="Q38" s="385"/>
    </row>
    <row r="39" spans="2:17" x14ac:dyDescent="0.25">
      <c r="B39" s="215">
        <v>13.61</v>
      </c>
      <c r="C39" s="20">
        <v>10</v>
      </c>
      <c r="D39" s="474">
        <f t="shared" si="0"/>
        <v>136.1</v>
      </c>
      <c r="E39" s="633">
        <v>42034</v>
      </c>
      <c r="F39" s="474">
        <f t="shared" si="1"/>
        <v>136.1</v>
      </c>
      <c r="G39" s="476" t="s">
        <v>599</v>
      </c>
      <c r="H39" s="477">
        <v>48</v>
      </c>
      <c r="K39" s="215">
        <v>13.61</v>
      </c>
      <c r="L39" s="20"/>
      <c r="M39" s="483">
        <f t="shared" si="2"/>
        <v>0</v>
      </c>
      <c r="N39" s="569"/>
      <c r="O39" s="483">
        <f t="shared" si="3"/>
        <v>0</v>
      </c>
      <c r="P39" s="481"/>
      <c r="Q39" s="385"/>
    </row>
    <row r="40" spans="2:17" x14ac:dyDescent="0.25">
      <c r="B40" s="215">
        <v>13.61</v>
      </c>
      <c r="C40" s="20"/>
      <c r="D40" s="474">
        <f t="shared" si="0"/>
        <v>0</v>
      </c>
      <c r="E40" s="633"/>
      <c r="F40" s="474">
        <f t="shared" si="1"/>
        <v>0</v>
      </c>
      <c r="G40" s="476"/>
      <c r="H40" s="477"/>
      <c r="K40" s="215">
        <v>13.61</v>
      </c>
      <c r="L40" s="20"/>
      <c r="M40" s="483">
        <f t="shared" si="2"/>
        <v>0</v>
      </c>
      <c r="N40" s="569"/>
      <c r="O40" s="483">
        <f t="shared" si="3"/>
        <v>0</v>
      </c>
      <c r="P40" s="481"/>
      <c r="Q40" s="385"/>
    </row>
    <row r="41" spans="2:17" x14ac:dyDescent="0.25">
      <c r="B41" s="215">
        <v>13.61</v>
      </c>
      <c r="C41" s="20"/>
      <c r="D41" s="474">
        <f t="shared" si="0"/>
        <v>0</v>
      </c>
      <c r="E41" s="633"/>
      <c r="F41" s="474">
        <f t="shared" si="1"/>
        <v>0</v>
      </c>
      <c r="G41" s="476"/>
      <c r="H41" s="477"/>
      <c r="K41" s="215">
        <v>13.61</v>
      </c>
      <c r="L41" s="20"/>
      <c r="M41" s="483">
        <f t="shared" si="2"/>
        <v>0</v>
      </c>
      <c r="N41" s="569"/>
      <c r="O41" s="483">
        <f t="shared" si="3"/>
        <v>0</v>
      </c>
      <c r="P41" s="481"/>
      <c r="Q41" s="385"/>
    </row>
    <row r="42" spans="2:17" x14ac:dyDescent="0.25">
      <c r="B42" s="215">
        <v>13.61</v>
      </c>
      <c r="C42" s="20"/>
      <c r="D42" s="474">
        <f t="shared" si="0"/>
        <v>0</v>
      </c>
      <c r="E42" s="633"/>
      <c r="F42" s="474">
        <f t="shared" si="1"/>
        <v>0</v>
      </c>
      <c r="G42" s="476"/>
      <c r="H42" s="477"/>
      <c r="K42" s="215">
        <v>13.61</v>
      </c>
      <c r="L42" s="20"/>
      <c r="M42" s="483">
        <f t="shared" si="2"/>
        <v>0</v>
      </c>
      <c r="N42" s="569"/>
      <c r="O42" s="483">
        <f t="shared" si="3"/>
        <v>0</v>
      </c>
      <c r="P42" s="481"/>
      <c r="Q42" s="385"/>
    </row>
    <row r="43" spans="2:17" x14ac:dyDescent="0.25">
      <c r="B43" s="215">
        <v>13.61</v>
      </c>
      <c r="C43" s="20"/>
      <c r="D43" s="474">
        <f t="shared" si="0"/>
        <v>0</v>
      </c>
      <c r="E43" s="633"/>
      <c r="F43" s="474">
        <f t="shared" si="1"/>
        <v>0</v>
      </c>
      <c r="G43" s="476"/>
      <c r="H43" s="477"/>
      <c r="K43" s="215">
        <v>13.61</v>
      </c>
      <c r="L43" s="20"/>
      <c r="M43" s="483">
        <f t="shared" si="2"/>
        <v>0</v>
      </c>
      <c r="N43" s="569"/>
      <c r="O43" s="483">
        <f t="shared" si="3"/>
        <v>0</v>
      </c>
      <c r="P43" s="481"/>
      <c r="Q43" s="385"/>
    </row>
    <row r="44" spans="2:17" x14ac:dyDescent="0.25">
      <c r="B44" s="215">
        <v>13.61</v>
      </c>
      <c r="C44" s="20"/>
      <c r="D44" s="474">
        <f t="shared" si="0"/>
        <v>0</v>
      </c>
      <c r="E44" s="633"/>
      <c r="F44" s="474">
        <f t="shared" si="1"/>
        <v>0</v>
      </c>
      <c r="G44" s="476"/>
      <c r="H44" s="477"/>
      <c r="K44" s="215">
        <v>13.61</v>
      </c>
      <c r="L44" s="20"/>
      <c r="M44" s="483">
        <f t="shared" si="2"/>
        <v>0</v>
      </c>
      <c r="N44" s="569"/>
      <c r="O44" s="483">
        <f t="shared" si="3"/>
        <v>0</v>
      </c>
      <c r="P44" s="481"/>
      <c r="Q44" s="385"/>
    </row>
    <row r="45" spans="2:17" x14ac:dyDescent="0.25">
      <c r="B45" s="215">
        <v>13.61</v>
      </c>
      <c r="C45" s="20"/>
      <c r="D45" s="474">
        <f t="shared" si="0"/>
        <v>0</v>
      </c>
      <c r="E45" s="633"/>
      <c r="F45" s="474">
        <f t="shared" si="1"/>
        <v>0</v>
      </c>
      <c r="G45" s="476"/>
      <c r="H45" s="477"/>
      <c r="K45" s="215">
        <v>13.61</v>
      </c>
      <c r="L45" s="20"/>
      <c r="M45" s="483">
        <f t="shared" si="2"/>
        <v>0</v>
      </c>
      <c r="N45" s="569"/>
      <c r="O45" s="483">
        <f t="shared" si="3"/>
        <v>0</v>
      </c>
      <c r="P45" s="481"/>
      <c r="Q45" s="385"/>
    </row>
    <row r="46" spans="2:17" x14ac:dyDescent="0.25">
      <c r="B46" s="215">
        <v>13.61</v>
      </c>
      <c r="C46" s="20"/>
      <c r="D46" s="474">
        <f t="shared" si="0"/>
        <v>0</v>
      </c>
      <c r="E46" s="633"/>
      <c r="F46" s="474">
        <f t="shared" si="1"/>
        <v>0</v>
      </c>
      <c r="G46" s="476"/>
      <c r="H46" s="477"/>
      <c r="K46" s="215">
        <v>13.61</v>
      </c>
      <c r="L46" s="20"/>
      <c r="M46" s="483">
        <f t="shared" si="2"/>
        <v>0</v>
      </c>
      <c r="N46" s="569"/>
      <c r="O46" s="483">
        <f t="shared" si="3"/>
        <v>0</v>
      </c>
      <c r="P46" s="481"/>
      <c r="Q46" s="385"/>
    </row>
    <row r="47" spans="2:17" x14ac:dyDescent="0.25">
      <c r="B47" s="215">
        <v>13.61</v>
      </c>
      <c r="C47" s="20"/>
      <c r="D47" s="474">
        <f t="shared" si="0"/>
        <v>0</v>
      </c>
      <c r="E47" s="633"/>
      <c r="F47" s="474">
        <f t="shared" si="1"/>
        <v>0</v>
      </c>
      <c r="G47" s="476"/>
      <c r="H47" s="477"/>
      <c r="K47" s="215">
        <v>13.61</v>
      </c>
      <c r="L47" s="20"/>
      <c r="M47" s="483">
        <f t="shared" si="2"/>
        <v>0</v>
      </c>
      <c r="N47" s="569"/>
      <c r="O47" s="483">
        <f t="shared" si="3"/>
        <v>0</v>
      </c>
      <c r="P47" s="481"/>
      <c r="Q47" s="385"/>
    </row>
    <row r="48" spans="2:17" x14ac:dyDescent="0.25">
      <c r="B48" s="215">
        <v>13.61</v>
      </c>
      <c r="C48" s="20"/>
      <c r="D48" s="474">
        <f t="shared" si="0"/>
        <v>0</v>
      </c>
      <c r="E48" s="633"/>
      <c r="F48" s="474">
        <f t="shared" si="1"/>
        <v>0</v>
      </c>
      <c r="G48" s="476"/>
      <c r="H48" s="477"/>
      <c r="K48" s="215">
        <v>13.61</v>
      </c>
      <c r="L48" s="20"/>
      <c r="M48" s="483">
        <f t="shared" si="2"/>
        <v>0</v>
      </c>
      <c r="N48" s="569"/>
      <c r="O48" s="483">
        <f t="shared" si="3"/>
        <v>0</v>
      </c>
      <c r="P48" s="481"/>
      <c r="Q48" s="385"/>
    </row>
    <row r="49" spans="2:17" x14ac:dyDescent="0.25">
      <c r="B49" s="215">
        <v>13.61</v>
      </c>
      <c r="C49" s="20"/>
      <c r="D49" s="474">
        <f t="shared" si="0"/>
        <v>0</v>
      </c>
      <c r="E49" s="633"/>
      <c r="F49" s="474">
        <f t="shared" si="1"/>
        <v>0</v>
      </c>
      <c r="G49" s="476"/>
      <c r="H49" s="477"/>
      <c r="K49" s="215">
        <v>13.61</v>
      </c>
      <c r="L49" s="20"/>
      <c r="M49" s="483">
        <f t="shared" si="2"/>
        <v>0</v>
      </c>
      <c r="N49" s="569"/>
      <c r="O49" s="483">
        <f t="shared" si="3"/>
        <v>0</v>
      </c>
      <c r="P49" s="481"/>
      <c r="Q49" s="385"/>
    </row>
    <row r="50" spans="2:17" x14ac:dyDescent="0.25">
      <c r="B50" s="215">
        <v>13.61</v>
      </c>
      <c r="C50" s="20"/>
      <c r="D50" s="474">
        <f t="shared" si="0"/>
        <v>0</v>
      </c>
      <c r="E50" s="633"/>
      <c r="F50" s="474">
        <f t="shared" si="1"/>
        <v>0</v>
      </c>
      <c r="G50" s="476"/>
      <c r="H50" s="477"/>
      <c r="K50" s="215">
        <v>13.61</v>
      </c>
      <c r="L50" s="20"/>
      <c r="M50" s="483">
        <f t="shared" si="2"/>
        <v>0</v>
      </c>
      <c r="N50" s="569"/>
      <c r="O50" s="483">
        <f t="shared" si="3"/>
        <v>0</v>
      </c>
      <c r="P50" s="481"/>
      <c r="Q50" s="385"/>
    </row>
    <row r="51" spans="2:17" x14ac:dyDescent="0.25">
      <c r="B51" s="215">
        <v>13.61</v>
      </c>
      <c r="C51" s="20"/>
      <c r="D51" s="474">
        <f t="shared" si="0"/>
        <v>0</v>
      </c>
      <c r="E51" s="633"/>
      <c r="F51" s="474">
        <f t="shared" si="1"/>
        <v>0</v>
      </c>
      <c r="G51" s="476"/>
      <c r="H51" s="477"/>
      <c r="K51" s="215">
        <v>13.61</v>
      </c>
      <c r="L51" s="20"/>
      <c r="M51" s="483">
        <f t="shared" si="2"/>
        <v>0</v>
      </c>
      <c r="N51" s="569"/>
      <c r="O51" s="483">
        <f t="shared" si="3"/>
        <v>0</v>
      </c>
      <c r="P51" s="481"/>
      <c r="Q51" s="385"/>
    </row>
    <row r="52" spans="2:17" x14ac:dyDescent="0.25">
      <c r="B52" s="215">
        <v>13.61</v>
      </c>
      <c r="C52" s="20"/>
      <c r="D52" s="474">
        <f t="shared" si="0"/>
        <v>0</v>
      </c>
      <c r="E52" s="633"/>
      <c r="F52" s="474">
        <f t="shared" si="1"/>
        <v>0</v>
      </c>
      <c r="G52" s="476"/>
      <c r="H52" s="477"/>
      <c r="K52" s="215">
        <v>13.61</v>
      </c>
      <c r="L52" s="20"/>
      <c r="M52" s="483">
        <f t="shared" si="2"/>
        <v>0</v>
      </c>
      <c r="N52" s="569"/>
      <c r="O52" s="483">
        <f t="shared" si="3"/>
        <v>0</v>
      </c>
      <c r="P52" s="481"/>
      <c r="Q52" s="385"/>
    </row>
    <row r="53" spans="2:17" x14ac:dyDescent="0.25">
      <c r="B53" s="215">
        <v>13.61</v>
      </c>
      <c r="C53" s="20"/>
      <c r="D53" s="474">
        <f t="shared" si="0"/>
        <v>0</v>
      </c>
      <c r="E53" s="633"/>
      <c r="F53" s="474">
        <f t="shared" si="1"/>
        <v>0</v>
      </c>
      <c r="G53" s="476"/>
      <c r="H53" s="477"/>
      <c r="K53" s="215">
        <v>13.61</v>
      </c>
      <c r="L53" s="20"/>
      <c r="M53" s="483">
        <f t="shared" si="2"/>
        <v>0</v>
      </c>
      <c r="N53" s="569"/>
      <c r="O53" s="483">
        <f t="shared" si="3"/>
        <v>0</v>
      </c>
      <c r="P53" s="481"/>
      <c r="Q53" s="385"/>
    </row>
    <row r="54" spans="2:17" x14ac:dyDescent="0.25">
      <c r="B54" s="215">
        <v>13.61</v>
      </c>
      <c r="C54" s="20"/>
      <c r="D54" s="483">
        <f t="shared" si="0"/>
        <v>0</v>
      </c>
      <c r="E54" s="569"/>
      <c r="F54" s="483">
        <f t="shared" si="1"/>
        <v>0</v>
      </c>
      <c r="G54" s="481"/>
      <c r="H54" s="385"/>
      <c r="K54" s="215">
        <v>13.61</v>
      </c>
      <c r="L54" s="20"/>
      <c r="M54" s="483">
        <f t="shared" si="2"/>
        <v>0</v>
      </c>
      <c r="N54" s="569"/>
      <c r="O54" s="483">
        <f t="shared" si="3"/>
        <v>0</v>
      </c>
      <c r="P54" s="481"/>
      <c r="Q54" s="385"/>
    </row>
    <row r="55" spans="2:17" x14ac:dyDescent="0.25">
      <c r="B55" s="215">
        <v>13.61</v>
      </c>
      <c r="C55" s="20"/>
      <c r="D55" s="483">
        <f t="shared" si="0"/>
        <v>0</v>
      </c>
      <c r="E55" s="569"/>
      <c r="F55" s="483">
        <f t="shared" si="1"/>
        <v>0</v>
      </c>
      <c r="G55" s="481"/>
      <c r="H55" s="385"/>
      <c r="K55" s="215">
        <v>13.61</v>
      </c>
      <c r="L55" s="20"/>
      <c r="M55" s="483">
        <f t="shared" si="2"/>
        <v>0</v>
      </c>
      <c r="N55" s="569"/>
      <c r="O55" s="483">
        <f t="shared" si="3"/>
        <v>0</v>
      </c>
      <c r="P55" s="481"/>
      <c r="Q55" s="385"/>
    </row>
    <row r="56" spans="2:17" ht="15.75" thickBot="1" x14ac:dyDescent="0.3">
      <c r="B56" s="215">
        <v>13.61</v>
      </c>
      <c r="C56" s="362"/>
      <c r="D56" s="570">
        <f t="shared" si="0"/>
        <v>0</v>
      </c>
      <c r="E56" s="486"/>
      <c r="F56" s="485">
        <f>D56</f>
        <v>0</v>
      </c>
      <c r="G56" s="482"/>
      <c r="H56" s="385"/>
      <c r="K56" s="215">
        <v>13.61</v>
      </c>
      <c r="L56" s="362"/>
      <c r="M56" s="570">
        <f t="shared" si="2"/>
        <v>0</v>
      </c>
      <c r="N56" s="486"/>
      <c r="O56" s="485">
        <f>M56</f>
        <v>0</v>
      </c>
      <c r="P56" s="482"/>
      <c r="Q56" s="385"/>
    </row>
    <row r="57" spans="2:17" x14ac:dyDescent="0.25">
      <c r="C57" s="82">
        <f>SUM(C8:C56)</f>
        <v>400</v>
      </c>
      <c r="D57" s="9">
        <f>SUM(D8:D56)</f>
        <v>5444</v>
      </c>
      <c r="F57" s="9">
        <f>SUM(F8:F56)</f>
        <v>5444</v>
      </c>
      <c r="L57" s="82">
        <f>SUM(L8:L56)</f>
        <v>0</v>
      </c>
      <c r="M57" s="9">
        <f>SUM(M8:M56)</f>
        <v>0</v>
      </c>
      <c r="O57" s="9">
        <f>SUM(O8:O56)</f>
        <v>0</v>
      </c>
    </row>
    <row r="59" spans="2:17" ht="15.75" thickBot="1" x14ac:dyDescent="0.3"/>
    <row r="60" spans="2:17" ht="15.75" thickBot="1" x14ac:dyDescent="0.3">
      <c r="D60" s="61" t="s">
        <v>4</v>
      </c>
      <c r="E60" s="93">
        <f>F4+F5+F6-C57</f>
        <v>412</v>
      </c>
      <c r="M60" s="61" t="s">
        <v>4</v>
      </c>
      <c r="N60" s="93">
        <f>O4+O5+O6</f>
        <v>294</v>
      </c>
    </row>
    <row r="61" spans="2:17" ht="15.75" thickBot="1" x14ac:dyDescent="0.3"/>
    <row r="62" spans="2:17" ht="15.75" thickBot="1" x14ac:dyDescent="0.3">
      <c r="C62" s="699" t="s">
        <v>11</v>
      </c>
      <c r="D62" s="700"/>
      <c r="E62" s="95">
        <f>E4+E5+E6-F57</f>
        <v>5604.8899999999994</v>
      </c>
      <c r="F62" s="131"/>
      <c r="G62" s="16"/>
      <c r="L62" s="699" t="s">
        <v>11</v>
      </c>
      <c r="M62" s="700"/>
      <c r="N62" s="95">
        <f>N4+N5+N6-O57</f>
        <v>3998.62</v>
      </c>
      <c r="O62" s="131"/>
      <c r="P62" s="16"/>
    </row>
    <row r="63" spans="2:17" x14ac:dyDescent="0.25">
      <c r="F63" s="16"/>
      <c r="G63" s="16"/>
      <c r="O63" s="16"/>
      <c r="P63" s="16"/>
    </row>
    <row r="66" spans="1:11" x14ac:dyDescent="0.25">
      <c r="A66" s="193"/>
      <c r="B66" s="246"/>
      <c r="J66" s="193"/>
      <c r="K66" s="246"/>
    </row>
  </sheetData>
  <mergeCells count="4">
    <mergeCell ref="A1:G1"/>
    <mergeCell ref="C62:D62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2"/>
  <sheetViews>
    <sheetView topLeftCell="F62" workbookViewId="0">
      <selection activeCell="V78" sqref="V7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698" t="s">
        <v>291</v>
      </c>
      <c r="B1" s="698"/>
      <c r="C1" s="698"/>
      <c r="D1" s="698"/>
      <c r="E1" s="698"/>
      <c r="F1" s="698"/>
      <c r="G1" s="698"/>
      <c r="H1" s="14">
        <v>1</v>
      </c>
      <c r="J1" s="693" t="s">
        <v>323</v>
      </c>
      <c r="K1" s="693"/>
      <c r="L1" s="693"/>
      <c r="M1" s="693"/>
      <c r="N1" s="693"/>
      <c r="O1" s="693"/>
      <c r="P1" s="693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74"/>
      <c r="B4" s="274"/>
      <c r="C4" s="223" t="s">
        <v>157</v>
      </c>
      <c r="D4" s="274"/>
      <c r="E4" s="274"/>
      <c r="F4" s="274"/>
      <c r="G4" s="449"/>
      <c r="H4" s="449"/>
      <c r="J4" s="274"/>
      <c r="K4" s="274"/>
      <c r="L4" s="223"/>
      <c r="M4" s="274"/>
      <c r="N4" s="274"/>
      <c r="O4" s="274"/>
      <c r="P4" s="602">
        <v>18596.68</v>
      </c>
      <c r="Q4" s="449" t="s">
        <v>30</v>
      </c>
    </row>
    <row r="5" spans="1:17" ht="15.75" x14ac:dyDescent="0.25">
      <c r="A5" s="16"/>
      <c r="B5" s="15" t="s">
        <v>58</v>
      </c>
      <c r="C5" s="445"/>
      <c r="D5" s="491"/>
      <c r="E5" s="160">
        <v>774.44</v>
      </c>
      <c r="F5" s="104">
        <v>27</v>
      </c>
      <c r="G5" s="648" t="s">
        <v>178</v>
      </c>
      <c r="J5" s="16"/>
      <c r="K5" s="15" t="s">
        <v>58</v>
      </c>
      <c r="L5" s="445"/>
      <c r="M5" s="491"/>
      <c r="N5" s="160"/>
      <c r="O5" s="104"/>
      <c r="P5" s="214">
        <v>18597.009999999998</v>
      </c>
      <c r="Q5" t="s">
        <v>326</v>
      </c>
    </row>
    <row r="6" spans="1:17" x14ac:dyDescent="0.25">
      <c r="A6" s="16" t="s">
        <v>45</v>
      </c>
      <c r="B6" s="499" t="s">
        <v>47</v>
      </c>
      <c r="C6" s="394" t="s">
        <v>156</v>
      </c>
      <c r="D6" s="438">
        <v>41976</v>
      </c>
      <c r="E6" s="160">
        <v>17865.7</v>
      </c>
      <c r="F6" s="104">
        <v>599</v>
      </c>
      <c r="G6" s="649">
        <f>F77</f>
        <v>18663.500000000011</v>
      </c>
      <c r="H6" s="10">
        <f>E6-G6+E7+E5</f>
        <v>-1.0118128557223827E-11</v>
      </c>
      <c r="J6" s="16" t="s">
        <v>324</v>
      </c>
      <c r="K6" s="499" t="s">
        <v>47</v>
      </c>
      <c r="L6" s="394" t="s">
        <v>325</v>
      </c>
      <c r="M6" s="438">
        <v>42018</v>
      </c>
      <c r="N6" s="160">
        <v>18569.3</v>
      </c>
      <c r="O6" s="104">
        <v>620</v>
      </c>
      <c r="P6" s="64">
        <f>O77</f>
        <v>11100.499999999996</v>
      </c>
      <c r="Q6" s="10">
        <f>N6-P6+N7+N5</f>
        <v>7468.8000000000029</v>
      </c>
    </row>
    <row r="7" spans="1:17" ht="15.75" thickBot="1" x14ac:dyDescent="0.3">
      <c r="A7" s="16"/>
      <c r="B7" s="26"/>
      <c r="C7" s="394"/>
      <c r="D7" s="437"/>
      <c r="E7" s="160">
        <v>23.36</v>
      </c>
      <c r="F7" s="104"/>
      <c r="G7" s="16"/>
      <c r="J7" s="16"/>
      <c r="K7" s="26"/>
      <c r="L7" s="394"/>
      <c r="M7" s="437"/>
      <c r="N7" s="160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30</v>
      </c>
      <c r="D9" s="483">
        <v>891</v>
      </c>
      <c r="E9" s="484">
        <v>41992</v>
      </c>
      <c r="F9" s="483">
        <f t="shared" ref="F9:F72" si="0">D9</f>
        <v>891</v>
      </c>
      <c r="G9" s="481" t="s">
        <v>229</v>
      </c>
      <c r="H9" s="385">
        <v>94</v>
      </c>
      <c r="I9" s="571"/>
      <c r="J9" s="92" t="s">
        <v>33</v>
      </c>
      <c r="K9" s="2"/>
      <c r="L9" s="20">
        <v>30</v>
      </c>
      <c r="M9" s="483">
        <v>982.4</v>
      </c>
      <c r="N9" s="484">
        <v>42019</v>
      </c>
      <c r="O9" s="483">
        <f t="shared" ref="O9:O72" si="1">M9</f>
        <v>982.4</v>
      </c>
      <c r="P9" s="481" t="s">
        <v>504</v>
      </c>
      <c r="Q9" s="385">
        <v>105</v>
      </c>
    </row>
    <row r="10" spans="1:17" x14ac:dyDescent="0.25">
      <c r="A10" s="333" t="s">
        <v>158</v>
      </c>
      <c r="B10" s="2"/>
      <c r="C10" s="20">
        <v>30</v>
      </c>
      <c r="D10" s="483">
        <v>869.7</v>
      </c>
      <c r="E10" s="484">
        <v>41992</v>
      </c>
      <c r="F10" s="483">
        <f t="shared" si="0"/>
        <v>869.7</v>
      </c>
      <c r="G10" s="481" t="s">
        <v>231</v>
      </c>
      <c r="H10" s="385">
        <v>94</v>
      </c>
      <c r="I10" s="571"/>
      <c r="J10" s="333" t="s">
        <v>158</v>
      </c>
      <c r="K10" s="2"/>
      <c r="L10" s="20">
        <v>1</v>
      </c>
      <c r="M10" s="483">
        <v>27.2</v>
      </c>
      <c r="N10" s="484">
        <v>42019</v>
      </c>
      <c r="O10" s="483">
        <f t="shared" si="1"/>
        <v>27.2</v>
      </c>
      <c r="P10" s="481" t="s">
        <v>507</v>
      </c>
      <c r="Q10" s="385">
        <v>105</v>
      </c>
    </row>
    <row r="11" spans="1:17" x14ac:dyDescent="0.25">
      <c r="A11" s="334" t="s">
        <v>159</v>
      </c>
      <c r="B11" s="2"/>
      <c r="C11" s="20">
        <v>5</v>
      </c>
      <c r="D11" s="483">
        <v>150</v>
      </c>
      <c r="E11" s="484">
        <v>41993</v>
      </c>
      <c r="F11" s="483">
        <f t="shared" si="0"/>
        <v>150</v>
      </c>
      <c r="G11" s="481" t="s">
        <v>232</v>
      </c>
      <c r="H11" s="385">
        <v>94</v>
      </c>
      <c r="I11" s="571"/>
      <c r="J11" s="334" t="s">
        <v>159</v>
      </c>
      <c r="K11" s="2"/>
      <c r="L11" s="20">
        <v>1</v>
      </c>
      <c r="M11" s="483">
        <v>32.299999999999997</v>
      </c>
      <c r="N11" s="484">
        <v>42019</v>
      </c>
      <c r="O11" s="483">
        <f t="shared" si="1"/>
        <v>32.299999999999997</v>
      </c>
      <c r="P11" s="481" t="s">
        <v>511</v>
      </c>
      <c r="Q11" s="385">
        <v>105</v>
      </c>
    </row>
    <row r="12" spans="1:17" x14ac:dyDescent="0.25">
      <c r="A12" s="154" t="s">
        <v>34</v>
      </c>
      <c r="B12" s="2"/>
      <c r="C12" s="20">
        <v>30</v>
      </c>
      <c r="D12" s="483">
        <v>936.6</v>
      </c>
      <c r="E12" s="484">
        <v>41994</v>
      </c>
      <c r="F12" s="483">
        <f t="shared" si="0"/>
        <v>936.6</v>
      </c>
      <c r="G12" s="481" t="s">
        <v>235</v>
      </c>
      <c r="H12" s="385">
        <v>94</v>
      </c>
      <c r="I12" s="571"/>
      <c r="J12" s="154" t="s">
        <v>34</v>
      </c>
      <c r="K12" s="2"/>
      <c r="L12" s="20">
        <v>30</v>
      </c>
      <c r="M12" s="483">
        <v>837.6</v>
      </c>
      <c r="N12" s="484">
        <v>42020</v>
      </c>
      <c r="O12" s="483">
        <f t="shared" si="1"/>
        <v>837.6</v>
      </c>
      <c r="P12" s="481" t="s">
        <v>514</v>
      </c>
      <c r="Q12" s="385">
        <v>105</v>
      </c>
    </row>
    <row r="13" spans="1:17" x14ac:dyDescent="0.25">
      <c r="A13" s="335" t="s">
        <v>160</v>
      </c>
      <c r="B13" s="2"/>
      <c r="C13" s="20">
        <v>5</v>
      </c>
      <c r="D13" s="483">
        <v>154.1</v>
      </c>
      <c r="E13" s="484">
        <v>41995</v>
      </c>
      <c r="F13" s="483">
        <f t="shared" si="0"/>
        <v>154.1</v>
      </c>
      <c r="G13" s="481" t="s">
        <v>236</v>
      </c>
      <c r="H13" s="385">
        <v>94</v>
      </c>
      <c r="I13" s="571"/>
      <c r="J13" s="335" t="s">
        <v>160</v>
      </c>
      <c r="K13" s="2"/>
      <c r="L13" s="20">
        <v>2</v>
      </c>
      <c r="M13" s="483">
        <v>67.400000000000006</v>
      </c>
      <c r="N13" s="484">
        <v>42020</v>
      </c>
      <c r="O13" s="483">
        <f t="shared" si="1"/>
        <v>67.400000000000006</v>
      </c>
      <c r="P13" s="481" t="s">
        <v>516</v>
      </c>
      <c r="Q13" s="385">
        <v>105</v>
      </c>
    </row>
    <row r="14" spans="1:17" x14ac:dyDescent="0.25">
      <c r="A14" s="190" t="s">
        <v>161</v>
      </c>
      <c r="B14" s="2"/>
      <c r="C14" s="20">
        <v>30</v>
      </c>
      <c r="D14" s="483">
        <v>886</v>
      </c>
      <c r="E14" s="484">
        <v>41995</v>
      </c>
      <c r="F14" s="483">
        <f t="shared" si="0"/>
        <v>886</v>
      </c>
      <c r="G14" s="481" t="s">
        <v>240</v>
      </c>
      <c r="H14" s="385">
        <v>96</v>
      </c>
      <c r="I14" s="571"/>
      <c r="J14" s="190" t="s">
        <v>161</v>
      </c>
      <c r="K14" s="2"/>
      <c r="L14" s="20">
        <v>70</v>
      </c>
      <c r="M14" s="483">
        <f>1020.1+991.2</f>
        <v>2011.3000000000002</v>
      </c>
      <c r="N14" s="484">
        <v>42021</v>
      </c>
      <c r="O14" s="483">
        <f t="shared" si="1"/>
        <v>2011.3000000000002</v>
      </c>
      <c r="P14" s="481" t="s">
        <v>518</v>
      </c>
      <c r="Q14" s="385">
        <v>105</v>
      </c>
    </row>
    <row r="15" spans="1:17" x14ac:dyDescent="0.25">
      <c r="A15" s="59"/>
      <c r="B15" s="2"/>
      <c r="C15" s="20">
        <v>5</v>
      </c>
      <c r="D15" s="483">
        <v>155.4</v>
      </c>
      <c r="E15" s="484">
        <v>41996</v>
      </c>
      <c r="F15" s="483">
        <f t="shared" si="0"/>
        <v>155.4</v>
      </c>
      <c r="G15" s="481" t="s">
        <v>242</v>
      </c>
      <c r="H15" s="385">
        <v>96</v>
      </c>
      <c r="I15" s="571"/>
      <c r="J15" s="59"/>
      <c r="K15" s="2"/>
      <c r="L15" s="20">
        <v>2</v>
      </c>
      <c r="M15" s="483">
        <v>59</v>
      </c>
      <c r="N15" s="484">
        <v>42021</v>
      </c>
      <c r="O15" s="483">
        <f t="shared" si="1"/>
        <v>59</v>
      </c>
      <c r="P15" s="481" t="s">
        <v>529</v>
      </c>
      <c r="Q15" s="385">
        <v>105</v>
      </c>
    </row>
    <row r="16" spans="1:17" x14ac:dyDescent="0.25">
      <c r="B16" s="2"/>
      <c r="C16" s="20">
        <v>3</v>
      </c>
      <c r="D16" s="483">
        <v>84.6</v>
      </c>
      <c r="E16" s="484">
        <v>41996</v>
      </c>
      <c r="F16" s="483">
        <f t="shared" si="0"/>
        <v>84.6</v>
      </c>
      <c r="G16" s="481" t="s">
        <v>243</v>
      </c>
      <c r="H16" s="385">
        <v>96</v>
      </c>
      <c r="I16" s="571"/>
      <c r="K16" s="2"/>
      <c r="L16" s="20">
        <v>30</v>
      </c>
      <c r="M16" s="483">
        <v>949.8</v>
      </c>
      <c r="N16" s="484">
        <v>42025</v>
      </c>
      <c r="O16" s="483">
        <f t="shared" si="1"/>
        <v>949.8</v>
      </c>
      <c r="P16" s="481" t="s">
        <v>545</v>
      </c>
      <c r="Q16" s="385">
        <v>105</v>
      </c>
    </row>
    <row r="17" spans="1:17" x14ac:dyDescent="0.25">
      <c r="A17" s="277"/>
      <c r="B17" s="7"/>
      <c r="C17" s="20">
        <v>3</v>
      </c>
      <c r="D17" s="483">
        <v>89.8</v>
      </c>
      <c r="E17" s="484">
        <v>41997</v>
      </c>
      <c r="F17" s="483">
        <f t="shared" si="0"/>
        <v>89.8</v>
      </c>
      <c r="G17" s="481" t="s">
        <v>251</v>
      </c>
      <c r="H17" s="385">
        <v>96</v>
      </c>
      <c r="I17" s="571"/>
      <c r="J17" s="277"/>
      <c r="K17" s="7"/>
      <c r="L17" s="20">
        <v>30</v>
      </c>
      <c r="M17" s="483">
        <v>866.3</v>
      </c>
      <c r="N17" s="484">
        <v>42028</v>
      </c>
      <c r="O17" s="483">
        <f t="shared" si="1"/>
        <v>866.3</v>
      </c>
      <c r="P17" s="481" t="s">
        <v>567</v>
      </c>
      <c r="Q17" s="385">
        <v>105</v>
      </c>
    </row>
    <row r="18" spans="1:17" x14ac:dyDescent="0.25">
      <c r="A18" s="277"/>
      <c r="B18" s="7"/>
      <c r="C18" s="20">
        <v>30</v>
      </c>
      <c r="D18" s="483">
        <v>917.4</v>
      </c>
      <c r="E18" s="484">
        <v>41997</v>
      </c>
      <c r="F18" s="483">
        <f t="shared" si="0"/>
        <v>917.4</v>
      </c>
      <c r="G18" s="481" t="s">
        <v>252</v>
      </c>
      <c r="H18" s="385">
        <v>96</v>
      </c>
      <c r="I18" s="571"/>
      <c r="J18" s="277"/>
      <c r="K18" s="7"/>
      <c r="L18" s="20">
        <v>30</v>
      </c>
      <c r="M18" s="483">
        <v>895.8</v>
      </c>
      <c r="N18" s="484">
        <v>42028</v>
      </c>
      <c r="O18" s="483">
        <f t="shared" si="1"/>
        <v>895.8</v>
      </c>
      <c r="P18" s="481" t="s">
        <v>568</v>
      </c>
      <c r="Q18" s="385">
        <v>105</v>
      </c>
    </row>
    <row r="19" spans="1:17" x14ac:dyDescent="0.25">
      <c r="A19" s="277"/>
      <c r="B19" s="7"/>
      <c r="C19" s="20">
        <v>5</v>
      </c>
      <c r="D19" s="483">
        <v>162.19999999999999</v>
      </c>
      <c r="E19" s="484">
        <v>41999</v>
      </c>
      <c r="F19" s="483">
        <f t="shared" si="0"/>
        <v>162.19999999999999</v>
      </c>
      <c r="G19" s="481" t="s">
        <v>253</v>
      </c>
      <c r="H19" s="385">
        <v>96</v>
      </c>
      <c r="I19" s="571"/>
      <c r="J19" s="277"/>
      <c r="K19" s="7"/>
      <c r="L19" s="20">
        <v>30</v>
      </c>
      <c r="M19" s="483">
        <v>933.2</v>
      </c>
      <c r="N19" s="484">
        <v>42030</v>
      </c>
      <c r="O19" s="483">
        <f t="shared" si="1"/>
        <v>933.2</v>
      </c>
      <c r="P19" s="481" t="s">
        <v>572</v>
      </c>
      <c r="Q19" s="385">
        <v>105</v>
      </c>
    </row>
    <row r="20" spans="1:17" x14ac:dyDescent="0.25">
      <c r="A20" s="277"/>
      <c r="B20" s="7"/>
      <c r="C20" s="20">
        <v>30</v>
      </c>
      <c r="D20" s="483">
        <v>890.6</v>
      </c>
      <c r="E20" s="484">
        <v>41999</v>
      </c>
      <c r="F20" s="483">
        <f t="shared" si="0"/>
        <v>890.6</v>
      </c>
      <c r="G20" s="481" t="s">
        <v>256</v>
      </c>
      <c r="H20" s="385">
        <v>96</v>
      </c>
      <c r="I20" s="571"/>
      <c r="J20" s="277"/>
      <c r="K20" s="7"/>
      <c r="L20" s="20">
        <v>15</v>
      </c>
      <c r="M20" s="483">
        <v>471.4</v>
      </c>
      <c r="N20" s="484">
        <v>42030</v>
      </c>
      <c r="O20" s="483">
        <f t="shared" si="1"/>
        <v>471.4</v>
      </c>
      <c r="P20" s="481" t="s">
        <v>574</v>
      </c>
      <c r="Q20" s="385">
        <v>100</v>
      </c>
    </row>
    <row r="21" spans="1:17" x14ac:dyDescent="0.25">
      <c r="A21" s="277"/>
      <c r="B21" s="7"/>
      <c r="C21" s="20">
        <v>30</v>
      </c>
      <c r="D21" s="483">
        <v>897.3</v>
      </c>
      <c r="E21" s="484">
        <v>42000</v>
      </c>
      <c r="F21" s="483">
        <f t="shared" si="0"/>
        <v>897.3</v>
      </c>
      <c r="G21" s="481" t="s">
        <v>260</v>
      </c>
      <c r="H21" s="385">
        <v>96</v>
      </c>
      <c r="I21" s="571"/>
      <c r="J21" s="277"/>
      <c r="K21" s="7"/>
      <c r="L21" s="20">
        <v>2</v>
      </c>
      <c r="M21" s="483">
        <v>67.099999999999994</v>
      </c>
      <c r="N21" s="484">
        <v>42033</v>
      </c>
      <c r="O21" s="483">
        <f t="shared" si="1"/>
        <v>67.099999999999994</v>
      </c>
      <c r="P21" s="481" t="s">
        <v>584</v>
      </c>
      <c r="Q21" s="385">
        <v>100</v>
      </c>
    </row>
    <row r="22" spans="1:17" x14ac:dyDescent="0.25">
      <c r="A22" s="278"/>
      <c r="B22" s="7"/>
      <c r="C22" s="20">
        <v>2</v>
      </c>
      <c r="D22" s="483">
        <v>59.5</v>
      </c>
      <c r="E22" s="484">
        <v>42000</v>
      </c>
      <c r="F22" s="483">
        <f t="shared" si="0"/>
        <v>59.5</v>
      </c>
      <c r="G22" s="481" t="s">
        <v>262</v>
      </c>
      <c r="H22" s="385">
        <v>96</v>
      </c>
      <c r="I22" s="571"/>
      <c r="J22" s="278"/>
      <c r="K22" s="7"/>
      <c r="L22" s="20">
        <v>3</v>
      </c>
      <c r="M22" s="483">
        <v>83.9</v>
      </c>
      <c r="N22" s="484">
        <v>42034</v>
      </c>
      <c r="O22" s="483">
        <v>83.9</v>
      </c>
      <c r="P22" s="481" t="s">
        <v>591</v>
      </c>
      <c r="Q22" s="385">
        <v>100</v>
      </c>
    </row>
    <row r="23" spans="1:17" x14ac:dyDescent="0.25">
      <c r="A23" s="277"/>
      <c r="B23" s="7"/>
      <c r="C23" s="20">
        <v>8</v>
      </c>
      <c r="D23" s="483">
        <v>233.7</v>
      </c>
      <c r="E23" s="484">
        <v>42003</v>
      </c>
      <c r="F23" s="483">
        <f t="shared" si="0"/>
        <v>233.7</v>
      </c>
      <c r="G23" s="481" t="s">
        <v>266</v>
      </c>
      <c r="H23" s="385">
        <v>96</v>
      </c>
      <c r="J23" s="277"/>
      <c r="K23" s="7"/>
      <c r="L23" s="20">
        <v>30</v>
      </c>
      <c r="M23" s="483">
        <v>924.3</v>
      </c>
      <c r="N23" s="484">
        <v>42034</v>
      </c>
      <c r="O23" s="483">
        <f t="shared" si="1"/>
        <v>924.3</v>
      </c>
      <c r="P23" s="481" t="s">
        <v>599</v>
      </c>
      <c r="Q23" s="385">
        <v>100</v>
      </c>
    </row>
    <row r="24" spans="1:17" x14ac:dyDescent="0.25">
      <c r="A24" s="277"/>
      <c r="B24" s="7"/>
      <c r="C24" s="20">
        <v>30</v>
      </c>
      <c r="D24" s="483">
        <v>910.8</v>
      </c>
      <c r="E24" s="484">
        <v>42003</v>
      </c>
      <c r="F24" s="483">
        <f t="shared" si="0"/>
        <v>910.8</v>
      </c>
      <c r="G24" s="481" t="s">
        <v>268</v>
      </c>
      <c r="H24" s="385">
        <v>96</v>
      </c>
      <c r="J24" s="277"/>
      <c r="K24" s="7"/>
      <c r="L24" s="20">
        <v>30</v>
      </c>
      <c r="M24" s="483">
        <v>897.3</v>
      </c>
      <c r="N24" s="484">
        <v>42035</v>
      </c>
      <c r="O24" s="483">
        <f t="shared" si="1"/>
        <v>897.3</v>
      </c>
      <c r="P24" s="481" t="s">
        <v>606</v>
      </c>
      <c r="Q24" s="385">
        <v>100</v>
      </c>
    </row>
    <row r="25" spans="1:17" x14ac:dyDescent="0.25">
      <c r="A25" s="277"/>
      <c r="B25" s="7"/>
      <c r="C25" s="20">
        <v>5</v>
      </c>
      <c r="D25" s="483">
        <v>150.69999999999999</v>
      </c>
      <c r="E25" s="484">
        <v>42003</v>
      </c>
      <c r="F25" s="483">
        <f t="shared" si="0"/>
        <v>150.69999999999999</v>
      </c>
      <c r="G25" s="481" t="s">
        <v>270</v>
      </c>
      <c r="H25" s="385">
        <v>96</v>
      </c>
      <c r="J25" s="277"/>
      <c r="K25" s="7"/>
      <c r="L25" s="20">
        <v>3</v>
      </c>
      <c r="M25" s="483">
        <v>89.3</v>
      </c>
      <c r="N25" s="484">
        <v>42035</v>
      </c>
      <c r="O25" s="483">
        <f t="shared" si="1"/>
        <v>89.3</v>
      </c>
      <c r="P25" s="481" t="s">
        <v>607</v>
      </c>
      <c r="Q25" s="385">
        <v>100</v>
      </c>
    </row>
    <row r="26" spans="1:17" x14ac:dyDescent="0.25">
      <c r="A26" s="277"/>
      <c r="B26" s="7"/>
      <c r="C26" s="20">
        <v>30</v>
      </c>
      <c r="D26" s="483">
        <v>906.5</v>
      </c>
      <c r="E26" s="484">
        <v>42003</v>
      </c>
      <c r="F26" s="483">
        <f t="shared" si="0"/>
        <v>906.5</v>
      </c>
      <c r="G26" s="481" t="s">
        <v>272</v>
      </c>
      <c r="H26" s="385">
        <v>96</v>
      </c>
      <c r="J26" s="277"/>
      <c r="K26" s="7"/>
      <c r="L26" s="20">
        <v>30</v>
      </c>
      <c r="M26" s="483">
        <v>904.9</v>
      </c>
      <c r="N26" s="484">
        <v>42035</v>
      </c>
      <c r="O26" s="483">
        <f t="shared" si="1"/>
        <v>904.9</v>
      </c>
      <c r="P26" s="481" t="s">
        <v>608</v>
      </c>
      <c r="Q26" s="385">
        <v>100</v>
      </c>
    </row>
    <row r="27" spans="1:17" x14ac:dyDescent="0.25">
      <c r="A27" s="277"/>
      <c r="B27" s="7"/>
      <c r="C27" s="20">
        <v>5</v>
      </c>
      <c r="D27" s="483">
        <v>160.69999999999999</v>
      </c>
      <c r="E27" s="484">
        <v>42004</v>
      </c>
      <c r="F27" s="483">
        <f t="shared" si="0"/>
        <v>160.69999999999999</v>
      </c>
      <c r="G27" s="481" t="s">
        <v>274</v>
      </c>
      <c r="H27" s="385">
        <v>96</v>
      </c>
      <c r="J27" s="277"/>
      <c r="K27" s="7"/>
      <c r="L27" s="20"/>
      <c r="M27" s="474"/>
      <c r="N27" s="475"/>
      <c r="O27" s="474">
        <f t="shared" si="1"/>
        <v>0</v>
      </c>
      <c r="P27" s="476"/>
      <c r="Q27" s="477"/>
    </row>
    <row r="28" spans="1:17" x14ac:dyDescent="0.25">
      <c r="A28" s="277"/>
      <c r="B28" s="7"/>
      <c r="C28" s="20">
        <v>30</v>
      </c>
      <c r="D28" s="483">
        <v>875.8</v>
      </c>
      <c r="E28" s="484">
        <v>42004</v>
      </c>
      <c r="F28" s="483">
        <f t="shared" si="0"/>
        <v>875.8</v>
      </c>
      <c r="G28" s="481" t="s">
        <v>273</v>
      </c>
      <c r="H28" s="385">
        <v>96</v>
      </c>
      <c r="J28" s="277"/>
      <c r="K28" s="7"/>
      <c r="L28" s="20"/>
      <c r="M28" s="483"/>
      <c r="N28" s="484"/>
      <c r="O28" s="483">
        <f t="shared" si="1"/>
        <v>0</v>
      </c>
      <c r="P28" s="481"/>
      <c r="Q28" s="385"/>
    </row>
    <row r="29" spans="1:17" x14ac:dyDescent="0.25">
      <c r="A29" s="277"/>
      <c r="B29" s="7"/>
      <c r="C29" s="20">
        <v>3</v>
      </c>
      <c r="D29" s="483">
        <v>89.2</v>
      </c>
      <c r="E29" s="484">
        <v>42004</v>
      </c>
      <c r="F29" s="483">
        <f t="shared" si="0"/>
        <v>89.2</v>
      </c>
      <c r="G29" s="481" t="s">
        <v>275</v>
      </c>
      <c r="H29" s="385">
        <v>30</v>
      </c>
      <c r="J29" s="277"/>
      <c r="K29" s="7"/>
      <c r="L29" s="20"/>
      <c r="M29" s="483"/>
      <c r="N29" s="484"/>
      <c r="O29" s="483">
        <f t="shared" si="1"/>
        <v>0</v>
      </c>
      <c r="P29" s="481"/>
      <c r="Q29" s="385"/>
    </row>
    <row r="30" spans="1:17" x14ac:dyDescent="0.25">
      <c r="A30" s="277"/>
      <c r="B30" s="7"/>
      <c r="C30" s="20">
        <v>4</v>
      </c>
      <c r="D30" s="483">
        <v>132.19999999999999</v>
      </c>
      <c r="E30" s="484">
        <v>42004</v>
      </c>
      <c r="F30" s="483">
        <f t="shared" si="0"/>
        <v>132.19999999999999</v>
      </c>
      <c r="G30" s="481" t="s">
        <v>278</v>
      </c>
      <c r="H30" s="385">
        <v>96</v>
      </c>
      <c r="J30" s="277"/>
      <c r="K30" s="7"/>
      <c r="L30" s="20"/>
      <c r="M30" s="483"/>
      <c r="N30" s="484"/>
      <c r="O30" s="483">
        <f t="shared" si="1"/>
        <v>0</v>
      </c>
      <c r="P30" s="481"/>
      <c r="Q30" s="385"/>
    </row>
    <row r="31" spans="1:17" x14ac:dyDescent="0.25">
      <c r="A31" s="277"/>
      <c r="B31" s="7"/>
      <c r="C31" s="20">
        <v>30</v>
      </c>
      <c r="D31" s="483">
        <v>907</v>
      </c>
      <c r="E31" s="484">
        <v>42004</v>
      </c>
      <c r="F31" s="483">
        <f t="shared" si="0"/>
        <v>907</v>
      </c>
      <c r="G31" s="481" t="s">
        <v>279</v>
      </c>
      <c r="H31" s="385">
        <v>96</v>
      </c>
      <c r="J31" s="277"/>
      <c r="K31" s="7"/>
      <c r="L31" s="20"/>
      <c r="M31" s="483"/>
      <c r="N31" s="484"/>
      <c r="O31" s="483">
        <f t="shared" si="1"/>
        <v>0</v>
      </c>
      <c r="P31" s="481"/>
      <c r="Q31" s="385"/>
    </row>
    <row r="32" spans="1:17" x14ac:dyDescent="0.25">
      <c r="A32" s="277"/>
      <c r="B32" s="7"/>
      <c r="C32" s="20">
        <v>20</v>
      </c>
      <c r="D32" s="474">
        <v>584.70000000000005</v>
      </c>
      <c r="E32" s="475">
        <v>42007</v>
      </c>
      <c r="F32" s="474">
        <f t="shared" si="0"/>
        <v>584.70000000000005</v>
      </c>
      <c r="G32" s="476" t="s">
        <v>449</v>
      </c>
      <c r="H32" s="477">
        <v>96</v>
      </c>
      <c r="J32" s="277"/>
      <c r="K32" s="7"/>
      <c r="L32" s="20"/>
      <c r="M32" s="483"/>
      <c r="N32" s="484"/>
      <c r="O32" s="483">
        <f t="shared" si="1"/>
        <v>0</v>
      </c>
      <c r="P32" s="481"/>
      <c r="Q32" s="385"/>
    </row>
    <row r="33" spans="1:17" x14ac:dyDescent="0.25">
      <c r="A33" s="277"/>
      <c r="B33" s="7"/>
      <c r="C33" s="20">
        <v>10</v>
      </c>
      <c r="D33" s="474">
        <v>286.39999999999998</v>
      </c>
      <c r="E33" s="475">
        <v>42007</v>
      </c>
      <c r="F33" s="474">
        <f t="shared" ref="F33:F35" si="2">D33</f>
        <v>286.39999999999998</v>
      </c>
      <c r="G33" s="476" t="s">
        <v>438</v>
      </c>
      <c r="H33" s="477">
        <v>96</v>
      </c>
      <c r="J33" s="277"/>
      <c r="K33" s="7"/>
      <c r="L33" s="20"/>
      <c r="M33" s="483"/>
      <c r="N33" s="484"/>
      <c r="O33" s="483">
        <f t="shared" si="1"/>
        <v>0</v>
      </c>
      <c r="P33" s="481"/>
      <c r="Q33" s="385"/>
    </row>
    <row r="34" spans="1:17" x14ac:dyDescent="0.25">
      <c r="A34" s="277"/>
      <c r="B34" s="7"/>
      <c r="C34" s="20">
        <v>2</v>
      </c>
      <c r="D34" s="474">
        <v>64.2</v>
      </c>
      <c r="E34" s="475">
        <v>42007</v>
      </c>
      <c r="F34" s="474">
        <f t="shared" si="2"/>
        <v>64.2</v>
      </c>
      <c r="G34" s="476" t="s">
        <v>442</v>
      </c>
      <c r="H34" s="477">
        <v>96</v>
      </c>
      <c r="J34" s="277"/>
      <c r="K34" s="7"/>
      <c r="L34" s="20"/>
      <c r="M34" s="483"/>
      <c r="N34" s="484"/>
      <c r="O34" s="483">
        <f t="shared" si="1"/>
        <v>0</v>
      </c>
      <c r="P34" s="481"/>
      <c r="Q34" s="385"/>
    </row>
    <row r="35" spans="1:17" x14ac:dyDescent="0.25">
      <c r="A35" s="277" t="s">
        <v>22</v>
      </c>
      <c r="B35" s="7"/>
      <c r="C35" s="20">
        <v>30</v>
      </c>
      <c r="D35" s="474">
        <v>779.9</v>
      </c>
      <c r="E35" s="475">
        <v>42007</v>
      </c>
      <c r="F35" s="474">
        <f t="shared" si="2"/>
        <v>779.9</v>
      </c>
      <c r="G35" s="476" t="s">
        <v>443</v>
      </c>
      <c r="H35" s="477">
        <v>96</v>
      </c>
      <c r="J35" s="277" t="s">
        <v>22</v>
      </c>
      <c r="K35" s="7"/>
      <c r="L35" s="20"/>
      <c r="M35" s="483"/>
      <c r="N35" s="484"/>
      <c r="O35" s="483">
        <f t="shared" si="1"/>
        <v>0</v>
      </c>
      <c r="P35" s="481"/>
      <c r="Q35" s="385"/>
    </row>
    <row r="36" spans="1:17" x14ac:dyDescent="0.25">
      <c r="A36" s="278"/>
      <c r="B36" s="7"/>
      <c r="C36" s="20">
        <v>30</v>
      </c>
      <c r="D36" s="474">
        <v>900.2</v>
      </c>
      <c r="E36" s="475">
        <v>42009</v>
      </c>
      <c r="F36" s="474">
        <f t="shared" si="0"/>
        <v>900.2</v>
      </c>
      <c r="G36" s="476" t="s">
        <v>448</v>
      </c>
      <c r="H36" s="477">
        <v>96</v>
      </c>
      <c r="J36" s="278"/>
      <c r="K36" s="7"/>
      <c r="L36" s="20"/>
      <c r="M36" s="483"/>
      <c r="N36" s="484"/>
      <c r="O36" s="483">
        <f t="shared" si="1"/>
        <v>0</v>
      </c>
      <c r="P36" s="481"/>
      <c r="Q36" s="385"/>
    </row>
    <row r="37" spans="1:17" x14ac:dyDescent="0.25">
      <c r="A37" s="277"/>
      <c r="B37" s="7"/>
      <c r="C37" s="20">
        <v>30</v>
      </c>
      <c r="D37" s="474">
        <v>898.5</v>
      </c>
      <c r="E37" s="475">
        <v>42009</v>
      </c>
      <c r="F37" s="474">
        <f t="shared" si="0"/>
        <v>898.5</v>
      </c>
      <c r="G37" s="476" t="s">
        <v>448</v>
      </c>
      <c r="H37" s="477">
        <v>96</v>
      </c>
      <c r="J37" s="277"/>
      <c r="K37" s="7"/>
      <c r="L37" s="20"/>
      <c r="M37" s="483"/>
      <c r="N37" s="484"/>
      <c r="O37" s="483">
        <f t="shared" si="1"/>
        <v>0</v>
      </c>
      <c r="P37" s="481"/>
      <c r="Q37" s="385"/>
    </row>
    <row r="38" spans="1:17" x14ac:dyDescent="0.25">
      <c r="A38" s="277"/>
      <c r="B38" s="7"/>
      <c r="C38" s="20">
        <v>2</v>
      </c>
      <c r="D38" s="474">
        <v>59.6</v>
      </c>
      <c r="E38" s="475">
        <v>42010</v>
      </c>
      <c r="F38" s="474">
        <f t="shared" si="0"/>
        <v>59.6</v>
      </c>
      <c r="G38" s="476" t="s">
        <v>453</v>
      </c>
      <c r="H38" s="477">
        <v>100</v>
      </c>
      <c r="J38" s="277"/>
      <c r="K38" s="7"/>
      <c r="L38" s="20"/>
      <c r="M38" s="483"/>
      <c r="N38" s="484"/>
      <c r="O38" s="483">
        <f t="shared" si="1"/>
        <v>0</v>
      </c>
      <c r="P38" s="481"/>
      <c r="Q38" s="385"/>
    </row>
    <row r="39" spans="1:17" x14ac:dyDescent="0.25">
      <c r="A39" s="277"/>
      <c r="B39" s="7"/>
      <c r="C39" s="20">
        <v>30</v>
      </c>
      <c r="D39" s="474">
        <v>884.1</v>
      </c>
      <c r="E39" s="475">
        <v>42011</v>
      </c>
      <c r="F39" s="474">
        <f t="shared" si="0"/>
        <v>884.1</v>
      </c>
      <c r="G39" s="476" t="s">
        <v>463</v>
      </c>
      <c r="H39" s="477">
        <v>100</v>
      </c>
      <c r="J39" s="277"/>
      <c r="K39" s="7"/>
      <c r="L39" s="20"/>
      <c r="M39" s="483"/>
      <c r="N39" s="484"/>
      <c r="O39" s="483">
        <f t="shared" si="1"/>
        <v>0</v>
      </c>
      <c r="P39" s="481"/>
      <c r="Q39" s="385"/>
    </row>
    <row r="40" spans="1:17" x14ac:dyDescent="0.25">
      <c r="A40" s="277"/>
      <c r="B40" s="7"/>
      <c r="C40" s="20">
        <v>2</v>
      </c>
      <c r="D40" s="474">
        <v>60.9</v>
      </c>
      <c r="E40" s="475">
        <v>42012</v>
      </c>
      <c r="F40" s="474">
        <f t="shared" si="0"/>
        <v>60.9</v>
      </c>
      <c r="G40" s="476" t="s">
        <v>467</v>
      </c>
      <c r="H40" s="477">
        <v>100</v>
      </c>
      <c r="J40" s="277"/>
      <c r="K40" s="7"/>
      <c r="L40" s="20"/>
      <c r="M40" s="483"/>
      <c r="N40" s="484"/>
      <c r="O40" s="483">
        <f t="shared" si="1"/>
        <v>0</v>
      </c>
      <c r="P40" s="481"/>
      <c r="Q40" s="385"/>
    </row>
    <row r="41" spans="1:17" x14ac:dyDescent="0.25">
      <c r="A41" s="277"/>
      <c r="B41" s="7"/>
      <c r="C41" s="20">
        <v>5</v>
      </c>
      <c r="D41" s="474">
        <v>154</v>
      </c>
      <c r="E41" s="475">
        <v>42013</v>
      </c>
      <c r="F41" s="474">
        <f t="shared" si="0"/>
        <v>154</v>
      </c>
      <c r="G41" s="476" t="s">
        <v>472</v>
      </c>
      <c r="H41" s="477">
        <v>100</v>
      </c>
      <c r="J41" s="277"/>
      <c r="K41" s="7"/>
      <c r="L41" s="20"/>
      <c r="M41" s="483"/>
      <c r="N41" s="484"/>
      <c r="O41" s="483">
        <f t="shared" si="1"/>
        <v>0</v>
      </c>
      <c r="P41" s="481"/>
      <c r="Q41" s="385"/>
    </row>
    <row r="42" spans="1:17" x14ac:dyDescent="0.25">
      <c r="A42" s="277"/>
      <c r="B42" s="7"/>
      <c r="C42" s="20">
        <v>30</v>
      </c>
      <c r="D42" s="474">
        <v>903.8</v>
      </c>
      <c r="E42" s="475">
        <v>42013</v>
      </c>
      <c r="F42" s="474">
        <f t="shared" si="0"/>
        <v>903.8</v>
      </c>
      <c r="G42" s="476" t="s">
        <v>474</v>
      </c>
      <c r="H42" s="477">
        <v>100</v>
      </c>
      <c r="J42" s="277"/>
      <c r="K42" s="7"/>
      <c r="L42" s="20"/>
      <c r="M42" s="483"/>
      <c r="N42" s="484"/>
      <c r="O42" s="483">
        <f t="shared" si="1"/>
        <v>0</v>
      </c>
      <c r="P42" s="481"/>
      <c r="Q42" s="385"/>
    </row>
    <row r="43" spans="1:17" x14ac:dyDescent="0.25">
      <c r="A43" s="277"/>
      <c r="B43" s="7"/>
      <c r="C43" s="20">
        <v>2</v>
      </c>
      <c r="D43" s="474">
        <v>63.9</v>
      </c>
      <c r="E43" s="475">
        <v>42013</v>
      </c>
      <c r="F43" s="474">
        <f t="shared" si="0"/>
        <v>63.9</v>
      </c>
      <c r="G43" s="476" t="s">
        <v>478</v>
      </c>
      <c r="H43" s="477">
        <v>100</v>
      </c>
      <c r="J43" s="277"/>
      <c r="K43" s="7"/>
      <c r="L43" s="20"/>
      <c r="M43" s="483"/>
      <c r="N43" s="484"/>
      <c r="O43" s="483">
        <f t="shared" si="1"/>
        <v>0</v>
      </c>
      <c r="P43" s="481"/>
      <c r="Q43" s="385"/>
    </row>
    <row r="44" spans="1:17" x14ac:dyDescent="0.25">
      <c r="A44" s="277"/>
      <c r="B44" s="7"/>
      <c r="C44" s="20">
        <v>2</v>
      </c>
      <c r="D44" s="474">
        <v>61.7</v>
      </c>
      <c r="E44" s="475">
        <v>42014</v>
      </c>
      <c r="F44" s="474">
        <f t="shared" si="0"/>
        <v>61.7</v>
      </c>
      <c r="G44" s="476" t="s">
        <v>479</v>
      </c>
      <c r="H44" s="477">
        <v>100</v>
      </c>
      <c r="J44" s="277"/>
      <c r="K44" s="7"/>
      <c r="L44" s="20"/>
      <c r="M44" s="483"/>
      <c r="N44" s="484"/>
      <c r="O44" s="483">
        <f t="shared" si="1"/>
        <v>0</v>
      </c>
      <c r="P44" s="481"/>
      <c r="Q44" s="385"/>
    </row>
    <row r="45" spans="1:17" x14ac:dyDescent="0.25">
      <c r="A45" s="277"/>
      <c r="B45" s="7"/>
      <c r="C45" s="20">
        <v>30</v>
      </c>
      <c r="D45" s="474">
        <v>896.9</v>
      </c>
      <c r="E45" s="475">
        <v>42014</v>
      </c>
      <c r="F45" s="474">
        <f t="shared" si="0"/>
        <v>896.9</v>
      </c>
      <c r="G45" s="476" t="s">
        <v>484</v>
      </c>
      <c r="H45" s="477">
        <v>100</v>
      </c>
      <c r="J45" s="277"/>
      <c r="K45" s="7"/>
      <c r="L45" s="20"/>
      <c r="M45" s="483"/>
      <c r="N45" s="484"/>
      <c r="O45" s="483">
        <f t="shared" si="1"/>
        <v>0</v>
      </c>
      <c r="P45" s="481"/>
      <c r="Q45" s="385"/>
    </row>
    <row r="46" spans="1:17" x14ac:dyDescent="0.25">
      <c r="A46" s="277"/>
      <c r="B46" s="7"/>
      <c r="C46" s="20">
        <v>16</v>
      </c>
      <c r="D46" s="474">
        <v>497.7</v>
      </c>
      <c r="E46" s="475">
        <v>42016</v>
      </c>
      <c r="F46" s="474">
        <f t="shared" si="0"/>
        <v>497.7</v>
      </c>
      <c r="G46" s="476" t="s">
        <v>487</v>
      </c>
      <c r="H46" s="477">
        <v>100</v>
      </c>
      <c r="J46" s="277"/>
      <c r="K46" s="7"/>
      <c r="L46" s="20"/>
      <c r="M46" s="483"/>
      <c r="N46" s="484"/>
      <c r="O46" s="483">
        <f t="shared" si="1"/>
        <v>0</v>
      </c>
      <c r="P46" s="481"/>
      <c r="Q46" s="385"/>
    </row>
    <row r="47" spans="1:17" x14ac:dyDescent="0.25">
      <c r="A47" s="277"/>
      <c r="B47" s="7"/>
      <c r="C47" s="20">
        <v>2</v>
      </c>
      <c r="D47" s="474">
        <v>56.2</v>
      </c>
      <c r="E47" s="475">
        <v>42017</v>
      </c>
      <c r="F47" s="474">
        <f t="shared" si="0"/>
        <v>56.2</v>
      </c>
      <c r="G47" s="476" t="s">
        <v>494</v>
      </c>
      <c r="H47" s="477">
        <v>100</v>
      </c>
      <c r="J47" s="277"/>
      <c r="K47" s="7"/>
      <c r="L47" s="20"/>
      <c r="M47" s="483"/>
      <c r="N47" s="484"/>
      <c r="O47" s="483">
        <f t="shared" si="1"/>
        <v>0</v>
      </c>
      <c r="P47" s="481"/>
      <c r="Q47" s="385"/>
    </row>
    <row r="48" spans="1:17" x14ac:dyDescent="0.25">
      <c r="A48" s="277"/>
      <c r="B48" s="7"/>
      <c r="C48" s="20"/>
      <c r="D48" s="474"/>
      <c r="E48" s="475"/>
      <c r="F48" s="474">
        <f t="shared" si="0"/>
        <v>0</v>
      </c>
      <c r="G48" s="476"/>
      <c r="H48" s="477"/>
      <c r="J48" s="277"/>
      <c r="K48" s="7"/>
      <c r="L48" s="20"/>
      <c r="M48" s="483"/>
      <c r="N48" s="484"/>
      <c r="O48" s="483">
        <f t="shared" si="1"/>
        <v>0</v>
      </c>
      <c r="P48" s="481"/>
      <c r="Q48" s="385"/>
    </row>
    <row r="49" spans="1:17" x14ac:dyDescent="0.25">
      <c r="A49" s="277"/>
      <c r="B49" s="7"/>
      <c r="C49" s="20"/>
      <c r="D49" s="474"/>
      <c r="E49" s="475"/>
      <c r="F49" s="474">
        <f t="shared" si="0"/>
        <v>0</v>
      </c>
      <c r="G49" s="476"/>
      <c r="H49" s="477"/>
      <c r="J49" s="277"/>
      <c r="K49" s="7"/>
      <c r="L49" s="20"/>
      <c r="M49" s="483"/>
      <c r="N49" s="484"/>
      <c r="O49" s="483">
        <f t="shared" si="1"/>
        <v>0</v>
      </c>
      <c r="P49" s="481"/>
      <c r="Q49" s="385"/>
    </row>
    <row r="50" spans="1:17" x14ac:dyDescent="0.25">
      <c r="A50" s="277"/>
      <c r="B50" s="7"/>
      <c r="C50" s="20"/>
      <c r="D50" s="474"/>
      <c r="E50" s="475"/>
      <c r="F50" s="474">
        <f t="shared" si="0"/>
        <v>0</v>
      </c>
      <c r="G50" s="476"/>
      <c r="H50" s="477"/>
      <c r="J50" s="277"/>
      <c r="K50" s="7"/>
      <c r="L50" s="20"/>
      <c r="M50" s="483"/>
      <c r="N50" s="484"/>
      <c r="O50" s="483">
        <f t="shared" si="1"/>
        <v>0</v>
      </c>
      <c r="P50" s="481"/>
      <c r="Q50" s="385"/>
    </row>
    <row r="51" spans="1:17" x14ac:dyDescent="0.25">
      <c r="A51" s="277"/>
      <c r="B51" s="7"/>
      <c r="C51" s="20"/>
      <c r="D51" s="474"/>
      <c r="E51" s="475"/>
      <c r="F51" s="474">
        <f t="shared" si="0"/>
        <v>0</v>
      </c>
      <c r="G51" s="476"/>
      <c r="H51" s="477"/>
      <c r="J51" s="277"/>
      <c r="K51" s="7"/>
      <c r="L51" s="20"/>
      <c r="M51" s="483"/>
      <c r="N51" s="484"/>
      <c r="O51" s="483">
        <f t="shared" si="1"/>
        <v>0</v>
      </c>
      <c r="P51" s="481"/>
      <c r="Q51" s="385"/>
    </row>
    <row r="52" spans="1:17" x14ac:dyDescent="0.25">
      <c r="A52" s="277"/>
      <c r="B52" s="7"/>
      <c r="C52" s="20"/>
      <c r="D52" s="474"/>
      <c r="E52" s="475"/>
      <c r="F52" s="474">
        <f t="shared" si="0"/>
        <v>0</v>
      </c>
      <c r="G52" s="476"/>
      <c r="H52" s="477"/>
      <c r="J52" s="277"/>
      <c r="K52" s="7"/>
      <c r="L52" s="20"/>
      <c r="M52" s="483"/>
      <c r="N52" s="484"/>
      <c r="O52" s="483">
        <f t="shared" si="1"/>
        <v>0</v>
      </c>
      <c r="P52" s="481"/>
      <c r="Q52" s="385"/>
    </row>
    <row r="53" spans="1:17" x14ac:dyDescent="0.25">
      <c r="A53" s="277"/>
      <c r="B53" s="7"/>
      <c r="C53" s="20"/>
      <c r="D53" s="474"/>
      <c r="E53" s="475"/>
      <c r="F53" s="474">
        <f t="shared" si="0"/>
        <v>0</v>
      </c>
      <c r="G53" s="476"/>
      <c r="H53" s="477"/>
      <c r="J53" s="277"/>
      <c r="K53" s="7"/>
      <c r="L53" s="20"/>
      <c r="M53" s="483"/>
      <c r="N53" s="484"/>
      <c r="O53" s="483">
        <f t="shared" si="1"/>
        <v>0</v>
      </c>
      <c r="P53" s="481"/>
      <c r="Q53" s="385"/>
    </row>
    <row r="54" spans="1:17" x14ac:dyDescent="0.25">
      <c r="A54" s="277"/>
      <c r="B54" s="7"/>
      <c r="C54" s="20"/>
      <c r="D54" s="474"/>
      <c r="E54" s="475"/>
      <c r="F54" s="474">
        <f t="shared" si="0"/>
        <v>0</v>
      </c>
      <c r="G54" s="476"/>
      <c r="H54" s="477"/>
      <c r="J54" s="277"/>
      <c r="K54" s="7"/>
      <c r="L54" s="20"/>
      <c r="M54" s="483"/>
      <c r="N54" s="484"/>
      <c r="O54" s="483">
        <f t="shared" si="1"/>
        <v>0</v>
      </c>
      <c r="P54" s="481"/>
      <c r="Q54" s="385"/>
    </row>
    <row r="55" spans="1:17" x14ac:dyDescent="0.25">
      <c r="A55" s="277"/>
      <c r="B55" s="7"/>
      <c r="C55" s="20"/>
      <c r="D55" s="474"/>
      <c r="E55" s="475"/>
      <c r="F55" s="474">
        <f t="shared" si="0"/>
        <v>0</v>
      </c>
      <c r="G55" s="476"/>
      <c r="H55" s="477"/>
      <c r="J55" s="277"/>
      <c r="K55" s="7"/>
      <c r="L55" s="20"/>
      <c r="M55" s="483"/>
      <c r="N55" s="484"/>
      <c r="O55" s="483">
        <f t="shared" si="1"/>
        <v>0</v>
      </c>
      <c r="P55" s="481"/>
      <c r="Q55" s="385"/>
    </row>
    <row r="56" spans="1:17" x14ac:dyDescent="0.25">
      <c r="A56" s="277"/>
      <c r="B56" s="7"/>
      <c r="C56" s="20"/>
      <c r="D56" s="474"/>
      <c r="E56" s="475"/>
      <c r="F56" s="474">
        <f t="shared" si="0"/>
        <v>0</v>
      </c>
      <c r="G56" s="476"/>
      <c r="H56" s="477"/>
      <c r="J56" s="277"/>
      <c r="K56" s="7"/>
      <c r="L56" s="20"/>
      <c r="M56" s="483"/>
      <c r="N56" s="484"/>
      <c r="O56" s="483">
        <f t="shared" si="1"/>
        <v>0</v>
      </c>
      <c r="P56" s="481"/>
      <c r="Q56" s="385"/>
    </row>
    <row r="57" spans="1:17" x14ac:dyDescent="0.25">
      <c r="A57" s="277"/>
      <c r="B57" s="7"/>
      <c r="C57" s="20"/>
      <c r="D57" s="474"/>
      <c r="E57" s="475"/>
      <c r="F57" s="474">
        <f t="shared" si="0"/>
        <v>0</v>
      </c>
      <c r="G57" s="476"/>
      <c r="H57" s="477"/>
      <c r="J57" s="277"/>
      <c r="K57" s="7"/>
      <c r="L57" s="20"/>
      <c r="M57" s="483"/>
      <c r="N57" s="484"/>
      <c r="O57" s="483">
        <f t="shared" si="1"/>
        <v>0</v>
      </c>
      <c r="P57" s="481"/>
      <c r="Q57" s="385"/>
    </row>
    <row r="58" spans="1:17" x14ac:dyDescent="0.25">
      <c r="A58" s="277"/>
      <c r="B58" s="7"/>
      <c r="C58" s="20"/>
      <c r="D58" s="474"/>
      <c r="E58" s="475"/>
      <c r="F58" s="474">
        <f t="shared" si="0"/>
        <v>0</v>
      </c>
      <c r="G58" s="476"/>
      <c r="H58" s="477"/>
      <c r="J58" s="277"/>
      <c r="K58" s="7"/>
      <c r="L58" s="20"/>
      <c r="M58" s="483"/>
      <c r="N58" s="484"/>
      <c r="O58" s="483">
        <f t="shared" si="1"/>
        <v>0</v>
      </c>
      <c r="P58" s="481"/>
      <c r="Q58" s="385"/>
    </row>
    <row r="59" spans="1:17" x14ac:dyDescent="0.25">
      <c r="A59" s="277"/>
      <c r="B59" s="7"/>
      <c r="C59" s="20"/>
      <c r="D59" s="474"/>
      <c r="E59" s="475"/>
      <c r="F59" s="474">
        <f t="shared" si="0"/>
        <v>0</v>
      </c>
      <c r="G59" s="476"/>
      <c r="H59" s="477"/>
      <c r="J59" s="277"/>
      <c r="K59" s="7"/>
      <c r="L59" s="20"/>
      <c r="M59" s="483"/>
      <c r="N59" s="484"/>
      <c r="O59" s="483">
        <f t="shared" si="1"/>
        <v>0</v>
      </c>
      <c r="P59" s="481"/>
      <c r="Q59" s="385"/>
    </row>
    <row r="60" spans="1:17" x14ac:dyDescent="0.25">
      <c r="A60" s="277"/>
      <c r="B60" s="7"/>
      <c r="C60" s="20"/>
      <c r="D60" s="474"/>
      <c r="E60" s="475"/>
      <c r="F60" s="474">
        <f t="shared" si="0"/>
        <v>0</v>
      </c>
      <c r="G60" s="476"/>
      <c r="H60" s="477"/>
      <c r="J60" s="277"/>
      <c r="K60" s="7"/>
      <c r="L60" s="20"/>
      <c r="M60" s="483"/>
      <c r="N60" s="484"/>
      <c r="O60" s="483">
        <f t="shared" si="1"/>
        <v>0</v>
      </c>
      <c r="P60" s="481"/>
      <c r="Q60" s="385"/>
    </row>
    <row r="61" spans="1:17" x14ac:dyDescent="0.25">
      <c r="A61" s="277"/>
      <c r="B61" s="7"/>
      <c r="C61" s="20"/>
      <c r="D61" s="474"/>
      <c r="E61" s="475"/>
      <c r="F61" s="474">
        <f t="shared" si="0"/>
        <v>0</v>
      </c>
      <c r="G61" s="476"/>
      <c r="H61" s="477"/>
      <c r="J61" s="277"/>
      <c r="K61" s="7"/>
      <c r="L61" s="20"/>
      <c r="M61" s="483"/>
      <c r="N61" s="484"/>
      <c r="O61" s="483">
        <f t="shared" si="1"/>
        <v>0</v>
      </c>
      <c r="P61" s="481"/>
      <c r="Q61" s="385"/>
    </row>
    <row r="62" spans="1:17" x14ac:dyDescent="0.25">
      <c r="A62" s="277"/>
      <c r="B62" s="7"/>
      <c r="C62" s="20"/>
      <c r="D62" s="474"/>
      <c r="E62" s="475"/>
      <c r="F62" s="474">
        <f t="shared" si="0"/>
        <v>0</v>
      </c>
      <c r="G62" s="476"/>
      <c r="H62" s="477"/>
      <c r="J62" s="277"/>
      <c r="K62" s="7"/>
      <c r="L62" s="20"/>
      <c r="M62" s="483"/>
      <c r="N62" s="484"/>
      <c r="O62" s="483">
        <f t="shared" si="1"/>
        <v>0</v>
      </c>
      <c r="P62" s="481"/>
      <c r="Q62" s="385"/>
    </row>
    <row r="63" spans="1:17" x14ac:dyDescent="0.25">
      <c r="A63" s="277"/>
      <c r="B63" s="7"/>
      <c r="C63" s="20"/>
      <c r="D63" s="474"/>
      <c r="E63" s="475"/>
      <c r="F63" s="474">
        <f t="shared" si="0"/>
        <v>0</v>
      </c>
      <c r="G63" s="476"/>
      <c r="H63" s="477"/>
      <c r="J63" s="277"/>
      <c r="K63" s="7"/>
      <c r="L63" s="20"/>
      <c r="M63" s="483"/>
      <c r="N63" s="484"/>
      <c r="O63" s="483">
        <f t="shared" si="1"/>
        <v>0</v>
      </c>
      <c r="P63" s="481"/>
      <c r="Q63" s="385"/>
    </row>
    <row r="64" spans="1:17" x14ac:dyDescent="0.25">
      <c r="A64" s="277"/>
      <c r="B64" s="7"/>
      <c r="C64" s="20"/>
      <c r="D64" s="474"/>
      <c r="E64" s="475"/>
      <c r="F64" s="474">
        <f t="shared" si="0"/>
        <v>0</v>
      </c>
      <c r="G64" s="476"/>
      <c r="H64" s="477"/>
      <c r="J64" s="277"/>
      <c r="K64" s="7"/>
      <c r="L64" s="20"/>
      <c r="M64" s="483"/>
      <c r="N64" s="484"/>
      <c r="O64" s="483">
        <f t="shared" si="1"/>
        <v>0</v>
      </c>
      <c r="P64" s="481"/>
      <c r="Q64" s="385"/>
    </row>
    <row r="65" spans="1:17" x14ac:dyDescent="0.25">
      <c r="A65" s="277"/>
      <c r="B65" s="7"/>
      <c r="C65" s="20"/>
      <c r="D65" s="483"/>
      <c r="E65" s="484"/>
      <c r="F65" s="483">
        <f t="shared" si="0"/>
        <v>0</v>
      </c>
      <c r="G65" s="481"/>
      <c r="H65" s="385"/>
      <c r="J65" s="277"/>
      <c r="K65" s="7"/>
      <c r="L65" s="20"/>
      <c r="M65" s="483"/>
      <c r="N65" s="484"/>
      <c r="O65" s="483">
        <f t="shared" si="1"/>
        <v>0</v>
      </c>
      <c r="P65" s="481"/>
      <c r="Q65" s="385"/>
    </row>
    <row r="66" spans="1:17" x14ac:dyDescent="0.25">
      <c r="A66" s="277"/>
      <c r="B66" s="7"/>
      <c r="C66" s="20"/>
      <c r="D66" s="483"/>
      <c r="E66" s="484"/>
      <c r="F66" s="483">
        <f t="shared" si="0"/>
        <v>0</v>
      </c>
      <c r="G66" s="481"/>
      <c r="H66" s="385"/>
      <c r="J66" s="277"/>
      <c r="K66" s="7"/>
      <c r="L66" s="20"/>
      <c r="M66" s="483"/>
      <c r="N66" s="484"/>
      <c r="O66" s="483">
        <f t="shared" si="1"/>
        <v>0</v>
      </c>
      <c r="P66" s="481"/>
      <c r="Q66" s="385"/>
    </row>
    <row r="67" spans="1:17" x14ac:dyDescent="0.25">
      <c r="A67" s="277"/>
      <c r="B67" s="7"/>
      <c r="C67" s="20"/>
      <c r="D67" s="483"/>
      <c r="E67" s="484"/>
      <c r="F67" s="483">
        <f t="shared" si="0"/>
        <v>0</v>
      </c>
      <c r="G67" s="481"/>
      <c r="H67" s="385"/>
      <c r="J67" s="277"/>
      <c r="K67" s="7"/>
      <c r="L67" s="20"/>
      <c r="M67" s="483"/>
      <c r="N67" s="484"/>
      <c r="O67" s="483">
        <f t="shared" si="1"/>
        <v>0</v>
      </c>
      <c r="P67" s="481"/>
      <c r="Q67" s="385"/>
    </row>
    <row r="68" spans="1:17" x14ac:dyDescent="0.25">
      <c r="A68" s="277"/>
      <c r="B68" s="7"/>
      <c r="C68" s="20"/>
      <c r="D68" s="483"/>
      <c r="E68" s="484"/>
      <c r="F68" s="483">
        <f t="shared" si="0"/>
        <v>0</v>
      </c>
      <c r="G68" s="481"/>
      <c r="H68" s="385"/>
      <c r="J68" s="277"/>
      <c r="K68" s="7"/>
      <c r="L68" s="20"/>
      <c r="M68" s="483"/>
      <c r="N68" s="484"/>
      <c r="O68" s="483">
        <f t="shared" si="1"/>
        <v>0</v>
      </c>
      <c r="P68" s="481"/>
      <c r="Q68" s="385"/>
    </row>
    <row r="69" spans="1:17" x14ac:dyDescent="0.25">
      <c r="A69" s="277"/>
      <c r="B69" s="7"/>
      <c r="C69" s="20"/>
      <c r="D69" s="483"/>
      <c r="E69" s="484"/>
      <c r="F69" s="483">
        <f t="shared" si="0"/>
        <v>0</v>
      </c>
      <c r="G69" s="481"/>
      <c r="H69" s="385"/>
      <c r="J69" s="277"/>
      <c r="K69" s="7"/>
      <c r="L69" s="20"/>
      <c r="M69" s="483"/>
      <c r="N69" s="484"/>
      <c r="O69" s="483">
        <f t="shared" si="1"/>
        <v>0</v>
      </c>
      <c r="P69" s="481"/>
      <c r="Q69" s="385"/>
    </row>
    <row r="70" spans="1:17" x14ac:dyDescent="0.25">
      <c r="A70" s="277"/>
      <c r="B70" s="7"/>
      <c r="C70" s="20"/>
      <c r="D70" s="483"/>
      <c r="E70" s="484"/>
      <c r="F70" s="483">
        <f t="shared" si="0"/>
        <v>0</v>
      </c>
      <c r="G70" s="481"/>
      <c r="H70" s="385"/>
      <c r="J70" s="277"/>
      <c r="K70" s="7"/>
      <c r="L70" s="20"/>
      <c r="M70" s="483"/>
      <c r="N70" s="484"/>
      <c r="O70" s="483">
        <f t="shared" si="1"/>
        <v>0</v>
      </c>
      <c r="P70" s="481"/>
      <c r="Q70" s="385"/>
    </row>
    <row r="71" spans="1:17" x14ac:dyDescent="0.25">
      <c r="A71" s="277"/>
      <c r="B71" s="7"/>
      <c r="C71" s="20"/>
      <c r="D71" s="483"/>
      <c r="E71" s="484"/>
      <c r="F71" s="483">
        <f t="shared" si="0"/>
        <v>0</v>
      </c>
      <c r="G71" s="481"/>
      <c r="H71" s="385"/>
      <c r="J71" s="277"/>
      <c r="K71" s="7"/>
      <c r="L71" s="20"/>
      <c r="M71" s="483"/>
      <c r="N71" s="484"/>
      <c r="O71" s="483">
        <f t="shared" si="1"/>
        <v>0</v>
      </c>
      <c r="P71" s="481"/>
      <c r="Q71" s="385"/>
    </row>
    <row r="72" spans="1:17" x14ac:dyDescent="0.25">
      <c r="A72" s="277"/>
      <c r="B72" s="7"/>
      <c r="C72" s="20"/>
      <c r="D72" s="483"/>
      <c r="E72" s="484"/>
      <c r="F72" s="483">
        <f t="shared" si="0"/>
        <v>0</v>
      </c>
      <c r="G72" s="481"/>
      <c r="H72" s="385"/>
      <c r="J72" s="277"/>
      <c r="K72" s="7"/>
      <c r="L72" s="20"/>
      <c r="M72" s="483"/>
      <c r="N72" s="484"/>
      <c r="O72" s="483">
        <f t="shared" si="1"/>
        <v>0</v>
      </c>
      <c r="P72" s="481"/>
      <c r="Q72" s="385"/>
    </row>
    <row r="73" spans="1:17" x14ac:dyDescent="0.25">
      <c r="A73" s="277"/>
      <c r="B73" s="7"/>
      <c r="C73" s="20"/>
      <c r="D73" s="483"/>
      <c r="E73" s="484"/>
      <c r="F73" s="483">
        <f t="shared" ref="F73:F75" si="3">D73</f>
        <v>0</v>
      </c>
      <c r="G73" s="481"/>
      <c r="H73" s="385"/>
      <c r="J73" s="277"/>
      <c r="K73" s="7"/>
      <c r="L73" s="20"/>
      <c r="M73" s="483"/>
      <c r="N73" s="484"/>
      <c r="O73" s="483">
        <f t="shared" ref="O73:O75" si="4">M73</f>
        <v>0</v>
      </c>
      <c r="P73" s="481"/>
      <c r="Q73" s="385"/>
    </row>
    <row r="74" spans="1:17" x14ac:dyDescent="0.25">
      <c r="A74" s="277"/>
      <c r="B74" s="7"/>
      <c r="C74" s="20"/>
      <c r="D74" s="483"/>
      <c r="E74" s="484"/>
      <c r="F74" s="483">
        <f t="shared" si="3"/>
        <v>0</v>
      </c>
      <c r="G74" s="481"/>
      <c r="H74" s="385"/>
      <c r="J74" s="277"/>
      <c r="K74" s="7"/>
      <c r="L74" s="20"/>
      <c r="M74" s="483"/>
      <c r="N74" s="484"/>
      <c r="O74" s="483">
        <f t="shared" si="4"/>
        <v>0</v>
      </c>
      <c r="P74" s="481"/>
      <c r="Q74" s="385"/>
    </row>
    <row r="75" spans="1:17" x14ac:dyDescent="0.25">
      <c r="A75" s="277"/>
      <c r="B75" s="7"/>
      <c r="C75" s="20"/>
      <c r="D75" s="483"/>
      <c r="E75" s="484"/>
      <c r="F75" s="483">
        <f t="shared" si="3"/>
        <v>0</v>
      </c>
      <c r="G75" s="481"/>
      <c r="H75" s="385"/>
      <c r="J75" s="277"/>
      <c r="K75" s="7"/>
      <c r="L75" s="20"/>
      <c r="M75" s="483"/>
      <c r="N75" s="484"/>
      <c r="O75" s="483">
        <f t="shared" si="4"/>
        <v>0</v>
      </c>
      <c r="P75" s="481"/>
      <c r="Q75" s="385"/>
    </row>
    <row r="76" spans="1:17" ht="15.75" thickBot="1" x14ac:dyDescent="0.3">
      <c r="A76" s="277"/>
      <c r="B76" s="21"/>
      <c r="C76" s="80"/>
      <c r="D76" s="227"/>
      <c r="E76" s="228"/>
      <c r="F76" s="216"/>
      <c r="G76" s="217"/>
      <c r="H76" s="101"/>
      <c r="J76" s="277"/>
      <c r="K76" s="21"/>
      <c r="L76" s="80"/>
      <c r="M76" s="227"/>
      <c r="N76" s="228"/>
      <c r="O76" s="216"/>
      <c r="P76" s="217"/>
      <c r="Q76" s="101"/>
    </row>
    <row r="77" spans="1:17" x14ac:dyDescent="0.25">
      <c r="C77" s="82">
        <f>SUM(C9:C76)</f>
        <v>626</v>
      </c>
      <c r="D77" s="9">
        <f>SUM(D9:D76)</f>
        <v>18663.500000000011</v>
      </c>
      <c r="F77" s="9">
        <f>SUM(F9:F76)</f>
        <v>18663.500000000011</v>
      </c>
      <c r="L77" s="82">
        <f>SUM(L9:L76)</f>
        <v>369</v>
      </c>
      <c r="M77" s="9">
        <f>SUM(M9:M76)</f>
        <v>11100.499999999996</v>
      </c>
      <c r="O77" s="9">
        <f>SUM(O9:O76)</f>
        <v>11100.499999999996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251</v>
      </c>
    </row>
    <row r="81" spans="3:16" ht="15.75" thickBot="1" x14ac:dyDescent="0.3"/>
    <row r="82" spans="3:16" ht="15.75" thickBot="1" x14ac:dyDescent="0.3">
      <c r="C82" s="699" t="s">
        <v>11</v>
      </c>
      <c r="D82" s="700"/>
      <c r="E82" s="95">
        <f>E5+E6-F77+E7</f>
        <v>-1.1496581464598421E-11</v>
      </c>
      <c r="F82" s="131"/>
      <c r="G82" s="16"/>
      <c r="L82" s="699" t="s">
        <v>11</v>
      </c>
      <c r="M82" s="700"/>
      <c r="N82" s="95">
        <f>N5+N6-O77+N7</f>
        <v>7468.8000000000029</v>
      </c>
      <c r="O82" s="131"/>
      <c r="P82" s="16"/>
    </row>
  </sheetData>
  <mergeCells count="4">
    <mergeCell ref="A1:G1"/>
    <mergeCell ref="C82:D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pane ySplit="8" topLeftCell="A56" activePane="bottomLeft" state="frozen"/>
      <selection pane="bottomLeft" activeCell="G6" sqref="G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98" t="s">
        <v>292</v>
      </c>
      <c r="B1" s="698"/>
      <c r="C1" s="698"/>
      <c r="D1" s="698"/>
      <c r="E1" s="698"/>
      <c r="F1" s="698"/>
      <c r="G1" s="69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/>
      <c r="D4" s="274"/>
      <c r="E4" s="274"/>
      <c r="F4" s="274"/>
      <c r="G4" s="449"/>
      <c r="H4" s="449"/>
    </row>
    <row r="5" spans="1:8" ht="15.75" x14ac:dyDescent="0.25">
      <c r="A5" s="16"/>
      <c r="B5" s="15" t="s">
        <v>105</v>
      </c>
      <c r="C5" s="534" t="s">
        <v>106</v>
      </c>
      <c r="D5" s="491"/>
      <c r="E5" s="160"/>
      <c r="F5" s="104"/>
      <c r="G5" s="648" t="s">
        <v>178</v>
      </c>
    </row>
    <row r="6" spans="1:8" x14ac:dyDescent="0.25">
      <c r="A6" s="16" t="s">
        <v>104</v>
      </c>
      <c r="B6" s="490" t="s">
        <v>76</v>
      </c>
      <c r="C6" s="394">
        <v>48</v>
      </c>
      <c r="D6" s="438">
        <v>41950</v>
      </c>
      <c r="E6" s="160">
        <v>10014.790000000001</v>
      </c>
      <c r="F6" s="104">
        <v>643</v>
      </c>
      <c r="G6" s="650">
        <f>F77</f>
        <v>10017.559999999998</v>
      </c>
      <c r="H6" s="10">
        <f>E6-G6+E7+E5</f>
        <v>-2.7699999999967986</v>
      </c>
    </row>
    <row r="7" spans="1:8" ht="15.75" thickBot="1" x14ac:dyDescent="0.3">
      <c r="A7" s="16"/>
      <c r="B7" s="26"/>
      <c r="C7" s="394"/>
      <c r="D7" s="437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15</v>
      </c>
      <c r="D9" s="285">
        <v>253.19</v>
      </c>
      <c r="E9" s="288">
        <v>41951</v>
      </c>
      <c r="F9" s="285">
        <f t="shared" ref="F9:F40" si="0">D9</f>
        <v>253.19</v>
      </c>
      <c r="G9" s="286" t="s">
        <v>116</v>
      </c>
      <c r="H9" s="287">
        <v>50</v>
      </c>
    </row>
    <row r="10" spans="1:8" x14ac:dyDescent="0.25">
      <c r="A10" s="333"/>
      <c r="B10" s="2"/>
      <c r="C10" s="20">
        <v>10</v>
      </c>
      <c r="D10" s="285">
        <v>174</v>
      </c>
      <c r="E10" s="288">
        <v>41953</v>
      </c>
      <c r="F10" s="285">
        <f t="shared" si="0"/>
        <v>174</v>
      </c>
      <c r="G10" s="286" t="s">
        <v>117</v>
      </c>
      <c r="H10" s="287">
        <v>50</v>
      </c>
    </row>
    <row r="11" spans="1:8" x14ac:dyDescent="0.25">
      <c r="A11" s="334"/>
      <c r="B11" s="2"/>
      <c r="C11" s="20">
        <v>5</v>
      </c>
      <c r="D11" s="285">
        <v>83.8</v>
      </c>
      <c r="E11" s="288">
        <v>41955</v>
      </c>
      <c r="F11" s="285">
        <f t="shared" si="0"/>
        <v>83.8</v>
      </c>
      <c r="G11" s="286" t="s">
        <v>118</v>
      </c>
      <c r="H11" s="287">
        <v>50</v>
      </c>
    </row>
    <row r="12" spans="1:8" x14ac:dyDescent="0.25">
      <c r="A12" s="154" t="s">
        <v>34</v>
      </c>
      <c r="B12" s="2"/>
      <c r="C12" s="20">
        <v>1</v>
      </c>
      <c r="D12" s="285">
        <v>16.100000000000001</v>
      </c>
      <c r="E12" s="288">
        <v>41956</v>
      </c>
      <c r="F12" s="285">
        <f t="shared" si="0"/>
        <v>16.100000000000001</v>
      </c>
      <c r="G12" s="286" t="s">
        <v>119</v>
      </c>
      <c r="H12" s="287">
        <v>50</v>
      </c>
    </row>
    <row r="13" spans="1:8" x14ac:dyDescent="0.25">
      <c r="A13" s="335"/>
      <c r="B13" s="2"/>
      <c r="C13" s="20">
        <v>20</v>
      </c>
      <c r="D13" s="285">
        <v>336.9</v>
      </c>
      <c r="E13" s="288">
        <v>41956</v>
      </c>
      <c r="F13" s="285">
        <f t="shared" si="0"/>
        <v>336.9</v>
      </c>
      <c r="G13" s="286" t="s">
        <v>120</v>
      </c>
      <c r="H13" s="287">
        <v>50</v>
      </c>
    </row>
    <row r="14" spans="1:8" x14ac:dyDescent="0.25">
      <c r="A14" s="190"/>
      <c r="B14" s="2"/>
      <c r="C14" s="20">
        <v>5</v>
      </c>
      <c r="D14" s="285">
        <v>79.900000000000006</v>
      </c>
      <c r="E14" s="288">
        <v>41956</v>
      </c>
      <c r="F14" s="285">
        <f t="shared" si="0"/>
        <v>79.900000000000006</v>
      </c>
      <c r="G14" s="286" t="s">
        <v>122</v>
      </c>
      <c r="H14" s="287">
        <v>50</v>
      </c>
    </row>
    <row r="15" spans="1:8" x14ac:dyDescent="0.25">
      <c r="A15" s="59"/>
      <c r="B15" s="2"/>
      <c r="C15" s="20">
        <v>10</v>
      </c>
      <c r="D15" s="285">
        <v>151</v>
      </c>
      <c r="E15" s="288">
        <v>41957</v>
      </c>
      <c r="F15" s="285">
        <f t="shared" si="0"/>
        <v>151</v>
      </c>
      <c r="G15" s="286" t="s">
        <v>123</v>
      </c>
      <c r="H15" s="287">
        <v>50</v>
      </c>
    </row>
    <row r="16" spans="1:8" x14ac:dyDescent="0.25">
      <c r="B16" s="2"/>
      <c r="C16" s="20">
        <v>10</v>
      </c>
      <c r="D16" s="285">
        <v>150.69999999999999</v>
      </c>
      <c r="E16" s="288">
        <v>41957</v>
      </c>
      <c r="F16" s="285">
        <f t="shared" si="0"/>
        <v>150.69999999999999</v>
      </c>
      <c r="G16" s="286" t="s">
        <v>124</v>
      </c>
      <c r="H16" s="287">
        <v>50</v>
      </c>
    </row>
    <row r="17" spans="1:8" x14ac:dyDescent="0.25">
      <c r="A17" s="277"/>
      <c r="B17" s="7"/>
      <c r="C17" s="20">
        <v>10</v>
      </c>
      <c r="D17" s="285">
        <v>152.9</v>
      </c>
      <c r="E17" s="288">
        <v>41958</v>
      </c>
      <c r="F17" s="285">
        <f t="shared" si="0"/>
        <v>152.9</v>
      </c>
      <c r="G17" s="286" t="s">
        <v>126</v>
      </c>
      <c r="H17" s="287">
        <v>50</v>
      </c>
    </row>
    <row r="18" spans="1:8" x14ac:dyDescent="0.25">
      <c r="A18" s="277"/>
      <c r="B18" s="7"/>
      <c r="C18" s="20">
        <v>3</v>
      </c>
      <c r="D18" s="285">
        <v>46.1</v>
      </c>
      <c r="E18" s="288">
        <v>41963</v>
      </c>
      <c r="F18" s="285">
        <f t="shared" si="0"/>
        <v>46.1</v>
      </c>
      <c r="G18" s="286" t="s">
        <v>131</v>
      </c>
      <c r="H18" s="287">
        <v>50</v>
      </c>
    </row>
    <row r="19" spans="1:8" x14ac:dyDescent="0.25">
      <c r="A19" s="277"/>
      <c r="B19" s="7"/>
      <c r="C19" s="20">
        <v>5</v>
      </c>
      <c r="D19" s="285">
        <v>75.900000000000006</v>
      </c>
      <c r="E19" s="288">
        <v>41963</v>
      </c>
      <c r="F19" s="285">
        <f t="shared" si="0"/>
        <v>75.900000000000006</v>
      </c>
      <c r="G19" s="286" t="s">
        <v>133</v>
      </c>
      <c r="H19" s="287">
        <v>50</v>
      </c>
    </row>
    <row r="20" spans="1:8" x14ac:dyDescent="0.25">
      <c r="A20" s="277"/>
      <c r="B20" s="7"/>
      <c r="C20" s="20">
        <v>3</v>
      </c>
      <c r="D20" s="285">
        <v>44.3</v>
      </c>
      <c r="E20" s="288">
        <v>41964</v>
      </c>
      <c r="F20" s="285">
        <f t="shared" si="0"/>
        <v>44.3</v>
      </c>
      <c r="G20" s="286" t="s">
        <v>136</v>
      </c>
      <c r="H20" s="287">
        <v>50</v>
      </c>
    </row>
    <row r="21" spans="1:8" x14ac:dyDescent="0.25">
      <c r="A21" s="277"/>
      <c r="B21" s="7"/>
      <c r="C21" s="20">
        <v>6</v>
      </c>
      <c r="D21" s="285">
        <v>90</v>
      </c>
      <c r="E21" s="288">
        <v>41965</v>
      </c>
      <c r="F21" s="285">
        <f t="shared" si="0"/>
        <v>90</v>
      </c>
      <c r="G21" s="286" t="s">
        <v>138</v>
      </c>
      <c r="H21" s="287">
        <v>50</v>
      </c>
    </row>
    <row r="22" spans="1:8" x14ac:dyDescent="0.25">
      <c r="A22" s="278"/>
      <c r="B22" s="7"/>
      <c r="C22" s="20">
        <v>5</v>
      </c>
      <c r="D22" s="285">
        <v>76.8</v>
      </c>
      <c r="E22" s="288">
        <v>41965</v>
      </c>
      <c r="F22" s="285">
        <f t="shared" si="0"/>
        <v>76.8</v>
      </c>
      <c r="G22" s="286" t="s">
        <v>139</v>
      </c>
      <c r="H22" s="287">
        <v>50</v>
      </c>
    </row>
    <row r="23" spans="1:8" x14ac:dyDescent="0.25">
      <c r="A23" s="277"/>
      <c r="B23" s="7"/>
      <c r="C23" s="20">
        <v>10</v>
      </c>
      <c r="D23" s="285">
        <v>153.1</v>
      </c>
      <c r="E23" s="288">
        <v>41967</v>
      </c>
      <c r="F23" s="285">
        <f t="shared" si="0"/>
        <v>153.1</v>
      </c>
      <c r="G23" s="286" t="s">
        <v>140</v>
      </c>
      <c r="H23" s="287">
        <v>50</v>
      </c>
    </row>
    <row r="24" spans="1:8" x14ac:dyDescent="0.25">
      <c r="A24" s="277"/>
      <c r="B24" s="7"/>
      <c r="C24" s="20">
        <v>5</v>
      </c>
      <c r="D24" s="285">
        <v>78.599999999999994</v>
      </c>
      <c r="E24" s="288">
        <v>41967</v>
      </c>
      <c r="F24" s="285">
        <f t="shared" si="0"/>
        <v>78.599999999999994</v>
      </c>
      <c r="G24" s="286" t="s">
        <v>142</v>
      </c>
      <c r="H24" s="287">
        <v>50</v>
      </c>
    </row>
    <row r="25" spans="1:8" x14ac:dyDescent="0.25">
      <c r="A25" s="277"/>
      <c r="B25" s="7"/>
      <c r="C25" s="20">
        <v>30</v>
      </c>
      <c r="D25" s="285">
        <v>477.77</v>
      </c>
      <c r="E25" s="288">
        <v>41969</v>
      </c>
      <c r="F25" s="285">
        <f t="shared" si="0"/>
        <v>477.77</v>
      </c>
      <c r="G25" s="286" t="s">
        <v>145</v>
      </c>
      <c r="H25" s="287">
        <v>50</v>
      </c>
    </row>
    <row r="26" spans="1:8" x14ac:dyDescent="0.25">
      <c r="A26" s="277"/>
      <c r="B26" s="7"/>
      <c r="C26" s="20">
        <v>10</v>
      </c>
      <c r="D26" s="285">
        <v>163</v>
      </c>
      <c r="E26" s="288">
        <v>41969</v>
      </c>
      <c r="F26" s="285">
        <f t="shared" si="0"/>
        <v>163</v>
      </c>
      <c r="G26" s="286" t="s">
        <v>146</v>
      </c>
      <c r="H26" s="287">
        <v>50</v>
      </c>
    </row>
    <row r="27" spans="1:8" x14ac:dyDescent="0.25">
      <c r="A27" s="277"/>
      <c r="B27" s="7"/>
      <c r="C27" s="20">
        <v>10</v>
      </c>
      <c r="D27" s="285">
        <v>164.2</v>
      </c>
      <c r="E27" s="288">
        <v>41971</v>
      </c>
      <c r="F27" s="285">
        <f t="shared" si="0"/>
        <v>164.2</v>
      </c>
      <c r="G27" s="286" t="s">
        <v>148</v>
      </c>
      <c r="H27" s="287">
        <v>50</v>
      </c>
    </row>
    <row r="28" spans="1:8" x14ac:dyDescent="0.25">
      <c r="A28" s="277"/>
      <c r="B28" s="7"/>
      <c r="C28" s="20">
        <v>10</v>
      </c>
      <c r="D28" s="100">
        <v>155.69999999999999</v>
      </c>
      <c r="E28" s="197">
        <v>41975</v>
      </c>
      <c r="F28" s="100">
        <f t="shared" si="0"/>
        <v>155.69999999999999</v>
      </c>
      <c r="G28" s="111" t="s">
        <v>179</v>
      </c>
      <c r="H28" s="101">
        <v>51</v>
      </c>
    </row>
    <row r="29" spans="1:8" x14ac:dyDescent="0.25">
      <c r="A29" s="277"/>
      <c r="B29" s="7"/>
      <c r="C29" s="20">
        <v>10</v>
      </c>
      <c r="D29" s="100">
        <v>160.30000000000001</v>
      </c>
      <c r="E29" s="197">
        <v>41975</v>
      </c>
      <c r="F29" s="100">
        <f t="shared" si="0"/>
        <v>160.30000000000001</v>
      </c>
      <c r="G29" s="111" t="s">
        <v>180</v>
      </c>
      <c r="H29" s="101">
        <v>51</v>
      </c>
    </row>
    <row r="30" spans="1:8" x14ac:dyDescent="0.25">
      <c r="A30" s="277"/>
      <c r="B30" s="7"/>
      <c r="C30" s="20">
        <v>10</v>
      </c>
      <c r="D30" s="100">
        <v>157.4</v>
      </c>
      <c r="E30" s="197">
        <v>41977</v>
      </c>
      <c r="F30" s="100">
        <f t="shared" si="0"/>
        <v>157.4</v>
      </c>
      <c r="G30" s="111" t="s">
        <v>185</v>
      </c>
      <c r="H30" s="101">
        <v>51</v>
      </c>
    </row>
    <row r="31" spans="1:8" x14ac:dyDescent="0.25">
      <c r="A31" s="277"/>
      <c r="B31" s="7"/>
      <c r="C31" s="20">
        <v>10</v>
      </c>
      <c r="D31" s="100">
        <v>157.69999999999999</v>
      </c>
      <c r="E31" s="197">
        <v>41979</v>
      </c>
      <c r="F31" s="100">
        <f t="shared" si="0"/>
        <v>157.69999999999999</v>
      </c>
      <c r="G31" s="111" t="s">
        <v>190</v>
      </c>
      <c r="H31" s="101">
        <v>51</v>
      </c>
    </row>
    <row r="32" spans="1:8" x14ac:dyDescent="0.25">
      <c r="A32" s="277"/>
      <c r="B32" s="7"/>
      <c r="C32" s="20">
        <v>15</v>
      </c>
      <c r="D32" s="100">
        <v>229.9</v>
      </c>
      <c r="E32" s="197">
        <v>41983</v>
      </c>
      <c r="F32" s="100">
        <f t="shared" si="0"/>
        <v>229.9</v>
      </c>
      <c r="G32" s="111" t="s">
        <v>199</v>
      </c>
      <c r="H32" s="101">
        <v>51</v>
      </c>
    </row>
    <row r="33" spans="1:8" x14ac:dyDescent="0.25">
      <c r="A33" s="277"/>
      <c r="B33" s="7"/>
      <c r="C33" s="20">
        <v>54</v>
      </c>
      <c r="D33" s="100">
        <v>833.5</v>
      </c>
      <c r="E33" s="197">
        <v>41983</v>
      </c>
      <c r="F33" s="100">
        <f t="shared" si="0"/>
        <v>833.5</v>
      </c>
      <c r="G33" s="111" t="s">
        <v>199</v>
      </c>
      <c r="H33" s="101">
        <v>51</v>
      </c>
    </row>
    <row r="34" spans="1:8" x14ac:dyDescent="0.25">
      <c r="A34" s="277"/>
      <c r="B34" s="7"/>
      <c r="C34" s="20">
        <v>10</v>
      </c>
      <c r="D34" s="100">
        <v>153</v>
      </c>
      <c r="E34" s="197">
        <v>41984</v>
      </c>
      <c r="F34" s="100">
        <f t="shared" si="0"/>
        <v>153</v>
      </c>
      <c r="G34" s="111" t="s">
        <v>200</v>
      </c>
      <c r="H34" s="101">
        <v>51</v>
      </c>
    </row>
    <row r="35" spans="1:8" x14ac:dyDescent="0.25">
      <c r="A35" s="277" t="s">
        <v>22</v>
      </c>
      <c r="B35" s="7"/>
      <c r="C35" s="20">
        <v>10</v>
      </c>
      <c r="D35" s="100">
        <v>154</v>
      </c>
      <c r="E35" s="197">
        <v>41985</v>
      </c>
      <c r="F35" s="100">
        <f t="shared" si="0"/>
        <v>154</v>
      </c>
      <c r="G35" s="111" t="s">
        <v>204</v>
      </c>
      <c r="H35" s="101">
        <v>51</v>
      </c>
    </row>
    <row r="36" spans="1:8" x14ac:dyDescent="0.25">
      <c r="A36" s="278"/>
      <c r="B36" s="7"/>
      <c r="C36" s="20">
        <v>10</v>
      </c>
      <c r="D36" s="100">
        <v>154</v>
      </c>
      <c r="E36" s="197">
        <v>41988</v>
      </c>
      <c r="F36" s="100">
        <f t="shared" si="0"/>
        <v>154</v>
      </c>
      <c r="G36" s="111" t="s">
        <v>211</v>
      </c>
      <c r="H36" s="101">
        <v>51</v>
      </c>
    </row>
    <row r="37" spans="1:8" x14ac:dyDescent="0.25">
      <c r="A37" s="277"/>
      <c r="B37" s="7"/>
      <c r="C37" s="20">
        <v>6</v>
      </c>
      <c r="D37" s="100">
        <v>90.3</v>
      </c>
      <c r="E37" s="197">
        <v>41990</v>
      </c>
      <c r="F37" s="100">
        <f t="shared" si="0"/>
        <v>90.3</v>
      </c>
      <c r="G37" s="111" t="s">
        <v>217</v>
      </c>
      <c r="H37" s="101">
        <v>51</v>
      </c>
    </row>
    <row r="38" spans="1:8" x14ac:dyDescent="0.25">
      <c r="A38" s="277"/>
      <c r="B38" s="7"/>
      <c r="C38" s="20">
        <v>12</v>
      </c>
      <c r="D38" s="100">
        <v>188.9</v>
      </c>
      <c r="E38" s="197">
        <v>41991</v>
      </c>
      <c r="F38" s="100">
        <f t="shared" si="0"/>
        <v>188.9</v>
      </c>
      <c r="G38" s="111" t="s">
        <v>221</v>
      </c>
      <c r="H38" s="101">
        <v>51</v>
      </c>
    </row>
    <row r="39" spans="1:8" x14ac:dyDescent="0.25">
      <c r="A39" s="277"/>
      <c r="B39" s="7"/>
      <c r="C39" s="20">
        <v>12</v>
      </c>
      <c r="D39" s="100">
        <v>167.9</v>
      </c>
      <c r="E39" s="197">
        <v>41992</v>
      </c>
      <c r="F39" s="100">
        <f t="shared" si="0"/>
        <v>167.9</v>
      </c>
      <c r="G39" s="111" t="s">
        <v>229</v>
      </c>
      <c r="H39" s="101">
        <v>52</v>
      </c>
    </row>
    <row r="40" spans="1:8" x14ac:dyDescent="0.25">
      <c r="A40" s="277"/>
      <c r="B40" s="7"/>
      <c r="C40" s="20">
        <v>10</v>
      </c>
      <c r="D40" s="100">
        <v>136.30000000000001</v>
      </c>
      <c r="E40" s="197">
        <v>41993</v>
      </c>
      <c r="F40" s="100">
        <f t="shared" si="0"/>
        <v>136.30000000000001</v>
      </c>
      <c r="G40" s="111" t="s">
        <v>232</v>
      </c>
      <c r="H40" s="101">
        <v>52</v>
      </c>
    </row>
    <row r="41" spans="1:8" x14ac:dyDescent="0.25">
      <c r="A41" s="277"/>
      <c r="B41" s="7"/>
      <c r="C41" s="20">
        <v>10</v>
      </c>
      <c r="D41" s="100">
        <v>138.4</v>
      </c>
      <c r="E41" s="197">
        <v>41994</v>
      </c>
      <c r="F41" s="100">
        <f t="shared" ref="F41:F75" si="1">D41</f>
        <v>138.4</v>
      </c>
      <c r="G41" s="111" t="s">
        <v>235</v>
      </c>
      <c r="H41" s="101">
        <v>52</v>
      </c>
    </row>
    <row r="42" spans="1:8" x14ac:dyDescent="0.25">
      <c r="A42" s="277"/>
      <c r="B42" s="7"/>
      <c r="C42" s="20">
        <v>10</v>
      </c>
      <c r="D42" s="100">
        <v>143.19999999999999</v>
      </c>
      <c r="E42" s="197">
        <v>41995</v>
      </c>
      <c r="F42" s="100">
        <f t="shared" si="1"/>
        <v>143.19999999999999</v>
      </c>
      <c r="G42" s="111" t="s">
        <v>240</v>
      </c>
      <c r="H42" s="101">
        <v>52</v>
      </c>
    </row>
    <row r="43" spans="1:8" x14ac:dyDescent="0.25">
      <c r="A43" s="277"/>
      <c r="B43" s="7"/>
      <c r="C43" s="20"/>
      <c r="D43" s="100"/>
      <c r="E43" s="197"/>
      <c r="F43" s="100">
        <f t="shared" si="1"/>
        <v>0</v>
      </c>
      <c r="G43" s="111"/>
      <c r="H43" s="101"/>
    </row>
    <row r="44" spans="1:8" x14ac:dyDescent="0.25">
      <c r="A44" s="277"/>
      <c r="B44" s="7"/>
      <c r="C44" s="20">
        <v>20</v>
      </c>
      <c r="D44" s="100">
        <v>302.89999999999998</v>
      </c>
      <c r="E44" s="197">
        <v>41997</v>
      </c>
      <c r="F44" s="100">
        <f t="shared" si="1"/>
        <v>302.89999999999998</v>
      </c>
      <c r="G44" s="111" t="s">
        <v>244</v>
      </c>
      <c r="H44" s="101">
        <v>52</v>
      </c>
    </row>
    <row r="45" spans="1:8" x14ac:dyDescent="0.25">
      <c r="A45" s="277"/>
      <c r="B45" s="7"/>
      <c r="C45" s="20">
        <v>5</v>
      </c>
      <c r="D45" s="100">
        <v>78.3</v>
      </c>
      <c r="E45" s="197">
        <v>41997</v>
      </c>
      <c r="F45" s="100">
        <f t="shared" si="1"/>
        <v>78.3</v>
      </c>
      <c r="G45" s="111" t="s">
        <v>246</v>
      </c>
      <c r="H45" s="101">
        <v>52</v>
      </c>
    </row>
    <row r="46" spans="1:8" x14ac:dyDescent="0.25">
      <c r="A46" s="277"/>
      <c r="B46" s="7"/>
      <c r="C46" s="20">
        <v>1</v>
      </c>
      <c r="D46" s="100">
        <v>14.2</v>
      </c>
      <c r="E46" s="197">
        <v>41997</v>
      </c>
      <c r="F46" s="100">
        <f t="shared" si="1"/>
        <v>14.2</v>
      </c>
      <c r="G46" s="111" t="s">
        <v>250</v>
      </c>
      <c r="H46" s="101">
        <v>52</v>
      </c>
    </row>
    <row r="47" spans="1:8" x14ac:dyDescent="0.25">
      <c r="A47" s="277"/>
      <c r="B47" s="7"/>
      <c r="C47" s="20">
        <v>12</v>
      </c>
      <c r="D47" s="100">
        <v>185.9</v>
      </c>
      <c r="E47" s="197">
        <v>41997</v>
      </c>
      <c r="F47" s="100">
        <f t="shared" si="1"/>
        <v>185.9</v>
      </c>
      <c r="G47" s="111" t="s">
        <v>252</v>
      </c>
      <c r="H47" s="101">
        <v>52</v>
      </c>
    </row>
    <row r="48" spans="1:8" x14ac:dyDescent="0.25">
      <c r="A48" s="277"/>
      <c r="B48" s="7" t="s">
        <v>431</v>
      </c>
      <c r="C48" s="618">
        <v>8</v>
      </c>
      <c r="D48" s="619">
        <v>125</v>
      </c>
      <c r="E48" s="620">
        <v>41997</v>
      </c>
      <c r="F48" s="619">
        <f t="shared" si="1"/>
        <v>125</v>
      </c>
      <c r="G48" s="621" t="s">
        <v>252</v>
      </c>
      <c r="H48" s="622">
        <v>63</v>
      </c>
    </row>
    <row r="49" spans="1:8" x14ac:dyDescent="0.25">
      <c r="A49" s="277"/>
      <c r="B49" s="7"/>
      <c r="C49" s="20">
        <v>3</v>
      </c>
      <c r="D49" s="100">
        <v>45.4</v>
      </c>
      <c r="E49" s="197">
        <v>41999</v>
      </c>
      <c r="F49" s="100">
        <f t="shared" si="1"/>
        <v>45.4</v>
      </c>
      <c r="G49" s="111" t="s">
        <v>255</v>
      </c>
      <c r="H49" s="101">
        <v>52</v>
      </c>
    </row>
    <row r="50" spans="1:8" x14ac:dyDescent="0.25">
      <c r="A50" s="277"/>
      <c r="B50" s="7"/>
      <c r="C50" s="20">
        <v>18</v>
      </c>
      <c r="D50" s="100">
        <v>279.3</v>
      </c>
      <c r="E50" s="197">
        <v>41999</v>
      </c>
      <c r="F50" s="100">
        <f t="shared" si="1"/>
        <v>279.3</v>
      </c>
      <c r="G50" s="111" t="s">
        <v>258</v>
      </c>
      <c r="H50" s="101">
        <v>52</v>
      </c>
    </row>
    <row r="51" spans="1:8" x14ac:dyDescent="0.25">
      <c r="A51" s="277"/>
      <c r="B51" s="7"/>
      <c r="C51" s="20">
        <v>10</v>
      </c>
      <c r="D51" s="100">
        <v>162.1</v>
      </c>
      <c r="E51" s="197">
        <v>42000</v>
      </c>
      <c r="F51" s="100">
        <f t="shared" si="1"/>
        <v>162.1</v>
      </c>
      <c r="G51" s="111" t="s">
        <v>260</v>
      </c>
      <c r="H51" s="101">
        <v>52</v>
      </c>
    </row>
    <row r="52" spans="1:8" x14ac:dyDescent="0.25">
      <c r="A52" s="277"/>
      <c r="B52" s="7"/>
      <c r="C52" s="20">
        <v>10</v>
      </c>
      <c r="D52" s="100">
        <v>152.69999999999999</v>
      </c>
      <c r="E52" s="197">
        <v>42003</v>
      </c>
      <c r="F52" s="100">
        <f t="shared" si="1"/>
        <v>152.69999999999999</v>
      </c>
      <c r="G52" s="111" t="s">
        <v>266</v>
      </c>
      <c r="H52" s="101">
        <v>52</v>
      </c>
    </row>
    <row r="53" spans="1:8" x14ac:dyDescent="0.25">
      <c r="A53" s="277"/>
      <c r="B53" s="7"/>
      <c r="C53" s="20">
        <v>4</v>
      </c>
      <c r="D53" s="100">
        <v>61.2</v>
      </c>
      <c r="E53" s="197">
        <v>42003</v>
      </c>
      <c r="F53" s="100">
        <f t="shared" si="1"/>
        <v>61.2</v>
      </c>
      <c r="G53" s="111" t="s">
        <v>267</v>
      </c>
      <c r="H53" s="101">
        <v>52</v>
      </c>
    </row>
    <row r="54" spans="1:8" x14ac:dyDescent="0.25">
      <c r="A54" s="277"/>
      <c r="B54" s="7"/>
      <c r="C54" s="20">
        <v>12</v>
      </c>
      <c r="D54" s="100">
        <v>182.9</v>
      </c>
      <c r="E54" s="197">
        <v>42003</v>
      </c>
      <c r="F54" s="100">
        <f t="shared" si="1"/>
        <v>182.9</v>
      </c>
      <c r="G54" s="111" t="s">
        <v>268</v>
      </c>
      <c r="H54" s="101">
        <v>52</v>
      </c>
    </row>
    <row r="55" spans="1:8" x14ac:dyDescent="0.25">
      <c r="A55" s="277"/>
      <c r="B55" s="7"/>
      <c r="C55" s="20">
        <v>54</v>
      </c>
      <c r="D55" s="100">
        <v>837.1</v>
      </c>
      <c r="E55" s="197">
        <v>42003</v>
      </c>
      <c r="F55" s="100">
        <f t="shared" si="1"/>
        <v>837.1</v>
      </c>
      <c r="G55" s="111" t="s">
        <v>269</v>
      </c>
      <c r="H55" s="101">
        <v>52</v>
      </c>
    </row>
    <row r="56" spans="1:8" x14ac:dyDescent="0.25">
      <c r="A56" s="277"/>
      <c r="B56" s="7"/>
      <c r="C56" s="20">
        <v>54</v>
      </c>
      <c r="D56" s="100">
        <v>891.2</v>
      </c>
      <c r="E56" s="197">
        <v>42003</v>
      </c>
      <c r="F56" s="100">
        <f t="shared" si="1"/>
        <v>891.2</v>
      </c>
      <c r="G56" s="111" t="s">
        <v>272</v>
      </c>
      <c r="H56" s="101">
        <v>52</v>
      </c>
    </row>
    <row r="57" spans="1:8" x14ac:dyDescent="0.25">
      <c r="A57" s="277"/>
      <c r="B57" s="7"/>
      <c r="C57" s="20">
        <v>7</v>
      </c>
      <c r="D57" s="100">
        <v>100.7</v>
      </c>
      <c r="E57" s="197">
        <v>42004</v>
      </c>
      <c r="F57" s="100">
        <f t="shared" si="1"/>
        <v>100.7</v>
      </c>
      <c r="G57" s="111" t="s">
        <v>277</v>
      </c>
      <c r="H57" s="101">
        <v>52</v>
      </c>
    </row>
    <row r="58" spans="1:8" x14ac:dyDescent="0.25">
      <c r="A58" s="277"/>
      <c r="B58" s="7"/>
      <c r="C58" s="20">
        <v>10</v>
      </c>
      <c r="D58" s="474">
        <v>148.1</v>
      </c>
      <c r="E58" s="475">
        <v>42009</v>
      </c>
      <c r="F58" s="474">
        <f t="shared" ref="F58" si="2">D58</f>
        <v>148.1</v>
      </c>
      <c r="G58" s="476" t="s">
        <v>448</v>
      </c>
      <c r="H58" s="477">
        <v>52</v>
      </c>
    </row>
    <row r="59" spans="1:8" x14ac:dyDescent="0.25">
      <c r="A59" s="277"/>
      <c r="B59" s="7"/>
      <c r="C59" s="20">
        <v>43</v>
      </c>
      <c r="D59" s="474">
        <v>661.8</v>
      </c>
      <c r="E59" s="475">
        <v>42010</v>
      </c>
      <c r="F59" s="474">
        <f t="shared" si="1"/>
        <v>661.8</v>
      </c>
      <c r="G59" s="476" t="s">
        <v>457</v>
      </c>
      <c r="H59" s="477">
        <v>52</v>
      </c>
    </row>
    <row r="60" spans="1:8" x14ac:dyDescent="0.25">
      <c r="A60" s="277"/>
      <c r="B60" s="7"/>
      <c r="C60" s="20"/>
      <c r="D60" s="474"/>
      <c r="E60" s="475"/>
      <c r="F60" s="474">
        <f t="shared" si="1"/>
        <v>0</v>
      </c>
      <c r="G60" s="476"/>
      <c r="H60" s="477"/>
    </row>
    <row r="61" spans="1:8" x14ac:dyDescent="0.25">
      <c r="A61" s="277"/>
      <c r="B61" s="7"/>
      <c r="C61" s="20"/>
      <c r="D61" s="474"/>
      <c r="E61" s="475"/>
      <c r="F61" s="474">
        <f t="shared" si="1"/>
        <v>0</v>
      </c>
      <c r="G61" s="476"/>
      <c r="H61" s="477"/>
    </row>
    <row r="62" spans="1:8" x14ac:dyDescent="0.25">
      <c r="A62" s="277"/>
      <c r="B62" s="7"/>
      <c r="C62" s="20"/>
      <c r="D62" s="474"/>
      <c r="E62" s="475"/>
      <c r="F62" s="474">
        <f t="shared" si="1"/>
        <v>0</v>
      </c>
      <c r="G62" s="476"/>
      <c r="H62" s="477"/>
    </row>
    <row r="63" spans="1:8" x14ac:dyDescent="0.25">
      <c r="A63" s="277"/>
      <c r="B63" s="7"/>
      <c r="C63" s="20"/>
      <c r="D63" s="474"/>
      <c r="E63" s="475"/>
      <c r="F63" s="474">
        <f t="shared" si="1"/>
        <v>0</v>
      </c>
      <c r="G63" s="476"/>
      <c r="H63" s="477"/>
    </row>
    <row r="64" spans="1:8" x14ac:dyDescent="0.25">
      <c r="A64" s="277"/>
      <c r="B64" s="7"/>
      <c r="C64" s="20"/>
      <c r="D64" s="474"/>
      <c r="E64" s="475"/>
      <c r="F64" s="474">
        <f t="shared" si="1"/>
        <v>0</v>
      </c>
      <c r="G64" s="476"/>
      <c r="H64" s="477"/>
    </row>
    <row r="65" spans="1:9" x14ac:dyDescent="0.25">
      <c r="A65" s="277"/>
      <c r="B65" s="7"/>
      <c r="C65" s="20"/>
      <c r="D65" s="474"/>
      <c r="E65" s="475"/>
      <c r="F65" s="474">
        <f t="shared" si="1"/>
        <v>0</v>
      </c>
      <c r="G65" s="476"/>
      <c r="H65" s="477"/>
    </row>
    <row r="66" spans="1:9" x14ac:dyDescent="0.25">
      <c r="A66" s="277"/>
      <c r="B66" s="7"/>
      <c r="C66" s="20"/>
      <c r="D66" s="474"/>
      <c r="E66" s="475"/>
      <c r="F66" s="474">
        <f t="shared" si="1"/>
        <v>0</v>
      </c>
      <c r="G66" s="476"/>
      <c r="H66" s="477"/>
    </row>
    <row r="67" spans="1:9" x14ac:dyDescent="0.25">
      <c r="A67" s="277"/>
      <c r="B67" s="7"/>
      <c r="C67" s="20"/>
      <c r="D67" s="474"/>
      <c r="E67" s="475"/>
      <c r="F67" s="474">
        <f t="shared" si="1"/>
        <v>0</v>
      </c>
      <c r="G67" s="476"/>
      <c r="H67" s="477"/>
    </row>
    <row r="68" spans="1:9" x14ac:dyDescent="0.25">
      <c r="A68" s="277"/>
      <c r="B68" s="7"/>
      <c r="C68" s="20"/>
      <c r="D68" s="474"/>
      <c r="E68" s="475"/>
      <c r="F68" s="474">
        <f t="shared" si="1"/>
        <v>0</v>
      </c>
      <c r="G68" s="476"/>
      <c r="H68" s="477"/>
      <c r="I68" t="s">
        <v>432</v>
      </c>
    </row>
    <row r="69" spans="1:9" x14ac:dyDescent="0.25">
      <c r="A69" s="277"/>
      <c r="B69" s="7"/>
      <c r="C69" s="20"/>
      <c r="D69" s="474"/>
      <c r="E69" s="475"/>
      <c r="F69" s="474">
        <f t="shared" si="1"/>
        <v>0</v>
      </c>
      <c r="G69" s="476"/>
      <c r="H69" s="477"/>
    </row>
    <row r="70" spans="1:9" x14ac:dyDescent="0.25">
      <c r="A70" s="277"/>
      <c r="B70" s="7"/>
      <c r="C70" s="20"/>
      <c r="D70" s="474"/>
      <c r="E70" s="475"/>
      <c r="F70" s="474">
        <f t="shared" si="1"/>
        <v>0</v>
      </c>
      <c r="G70" s="476"/>
      <c r="H70" s="477"/>
    </row>
    <row r="71" spans="1:9" x14ac:dyDescent="0.25">
      <c r="A71" s="277"/>
      <c r="B71" s="7"/>
      <c r="C71" s="20"/>
      <c r="D71" s="474"/>
      <c r="E71" s="475"/>
      <c r="F71" s="474">
        <f t="shared" si="1"/>
        <v>0</v>
      </c>
      <c r="G71" s="476"/>
      <c r="H71" s="477"/>
    </row>
    <row r="72" spans="1:9" x14ac:dyDescent="0.25">
      <c r="A72" s="277"/>
      <c r="B72" s="7"/>
      <c r="C72" s="20"/>
      <c r="D72" s="474"/>
      <c r="E72" s="475"/>
      <c r="F72" s="474">
        <f t="shared" si="1"/>
        <v>0</v>
      </c>
      <c r="G72" s="476"/>
      <c r="H72" s="477"/>
    </row>
    <row r="73" spans="1:9" x14ac:dyDescent="0.25">
      <c r="A73" s="277"/>
      <c r="B73" s="7"/>
      <c r="C73" s="20"/>
      <c r="D73" s="474"/>
      <c r="E73" s="475"/>
      <c r="F73" s="474">
        <f t="shared" si="1"/>
        <v>0</v>
      </c>
      <c r="G73" s="476"/>
      <c r="H73" s="477"/>
    </row>
    <row r="74" spans="1:9" x14ac:dyDescent="0.25">
      <c r="A74" s="277"/>
      <c r="B74" s="7"/>
      <c r="C74" s="20"/>
      <c r="D74" s="474"/>
      <c r="E74" s="475"/>
      <c r="F74" s="474">
        <f t="shared" si="1"/>
        <v>0</v>
      </c>
      <c r="G74" s="476"/>
      <c r="H74" s="477"/>
    </row>
    <row r="75" spans="1:9" x14ac:dyDescent="0.25">
      <c r="A75" s="277"/>
      <c r="B75" s="7"/>
      <c r="C75" s="20"/>
      <c r="D75" s="474"/>
      <c r="E75" s="475"/>
      <c r="F75" s="474">
        <f t="shared" si="1"/>
        <v>0</v>
      </c>
      <c r="G75" s="476"/>
      <c r="H75" s="477"/>
    </row>
    <row r="76" spans="1:9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9" x14ac:dyDescent="0.25">
      <c r="C77" s="82">
        <f>SUM(C9:C76)</f>
        <v>643</v>
      </c>
      <c r="D77" s="9">
        <f>SUM(D9:D76)</f>
        <v>10017.559999999998</v>
      </c>
      <c r="F77" s="9">
        <f>SUM(F9:F76)</f>
        <v>10017.559999999998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699" t="s">
        <v>11</v>
      </c>
      <c r="D82" s="700"/>
      <c r="E82" s="95">
        <f>E5+E6-F77+E7</f>
        <v>-2.7699999999967986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82"/>
  <sheetViews>
    <sheetView topLeftCell="B1" workbookViewId="0">
      <pane ySplit="8" topLeftCell="A12" activePane="bottomLeft" state="frozen"/>
      <selection pane="bottomLeft" activeCell="B22" sqref="B2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698" t="str">
        <f>'CORBATA SEABOARD'!A1</f>
        <v>INVENTARIO DE  DICIEMBRE   2014</v>
      </c>
      <c r="B1" s="698"/>
      <c r="C1" s="698"/>
      <c r="D1" s="698"/>
      <c r="E1" s="698"/>
      <c r="F1" s="698"/>
      <c r="G1" s="698"/>
      <c r="H1" s="14">
        <v>1</v>
      </c>
      <c r="J1" s="698" t="s">
        <v>291</v>
      </c>
      <c r="K1" s="698"/>
      <c r="L1" s="698"/>
      <c r="M1" s="698"/>
      <c r="N1" s="698"/>
      <c r="O1" s="698"/>
      <c r="P1" s="698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74"/>
      <c r="B4" s="274"/>
      <c r="C4" s="223"/>
      <c r="D4" s="274"/>
      <c r="E4" s="274"/>
      <c r="F4" s="274"/>
      <c r="G4" s="449"/>
      <c r="H4" s="449"/>
      <c r="J4" s="274"/>
      <c r="K4" s="274"/>
      <c r="L4" s="223"/>
      <c r="M4" s="274"/>
      <c r="N4" s="274"/>
      <c r="O4" s="274"/>
      <c r="P4" s="449"/>
      <c r="Q4" s="449"/>
    </row>
    <row r="5" spans="1:17" ht="15.75" x14ac:dyDescent="0.25">
      <c r="A5" s="16"/>
      <c r="B5" s="15" t="s">
        <v>105</v>
      </c>
      <c r="C5" s="534" t="s">
        <v>108</v>
      </c>
      <c r="D5" s="491"/>
      <c r="E5" s="160"/>
      <c r="F5" s="104"/>
      <c r="G5" s="16"/>
      <c r="J5" s="16"/>
      <c r="K5" s="15" t="s">
        <v>105</v>
      </c>
      <c r="L5" s="534"/>
      <c r="M5" s="623">
        <v>11127.41</v>
      </c>
      <c r="N5" s="160"/>
      <c r="O5" s="104"/>
      <c r="P5" s="16"/>
    </row>
    <row r="6" spans="1:17" x14ac:dyDescent="0.25">
      <c r="A6" s="16" t="s">
        <v>107</v>
      </c>
      <c r="B6" s="565" t="s">
        <v>152</v>
      </c>
      <c r="C6" s="394"/>
      <c r="D6" s="438">
        <v>41954</v>
      </c>
      <c r="E6" s="160">
        <v>6948.08</v>
      </c>
      <c r="F6" s="104">
        <v>350</v>
      </c>
      <c r="G6" s="64">
        <f>F77</f>
        <v>3014.36</v>
      </c>
      <c r="H6" s="10">
        <f>E6-G6+E7+E5</f>
        <v>3933.72</v>
      </c>
      <c r="J6" s="16" t="s">
        <v>44</v>
      </c>
      <c r="K6" s="667" t="s">
        <v>162</v>
      </c>
      <c r="L6" s="394"/>
      <c r="M6" s="438">
        <v>41990</v>
      </c>
      <c r="N6" s="160">
        <v>11110</v>
      </c>
      <c r="O6" s="104">
        <v>566</v>
      </c>
      <c r="P6" s="64">
        <f>O77</f>
        <v>0</v>
      </c>
      <c r="Q6" s="10">
        <f>N6-P6+N7+N5</f>
        <v>11110</v>
      </c>
    </row>
    <row r="7" spans="1:17" ht="15.75" thickBot="1" x14ac:dyDescent="0.3">
      <c r="A7" s="16"/>
      <c r="B7" s="26"/>
      <c r="C7" s="394"/>
      <c r="D7" s="437"/>
      <c r="E7" s="160"/>
      <c r="F7" s="104"/>
      <c r="G7" s="16"/>
      <c r="J7" s="16"/>
      <c r="K7" s="26"/>
      <c r="L7" s="394"/>
      <c r="M7" s="437"/>
      <c r="N7" s="160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10</v>
      </c>
      <c r="D9" s="285">
        <v>250.94</v>
      </c>
      <c r="E9" s="288">
        <v>42013</v>
      </c>
      <c r="F9" s="285">
        <f t="shared" ref="F9:F40" si="0">D9</f>
        <v>250.94</v>
      </c>
      <c r="G9" s="286" t="s">
        <v>474</v>
      </c>
      <c r="H9" s="287">
        <v>52</v>
      </c>
      <c r="J9" s="92" t="s">
        <v>33</v>
      </c>
      <c r="K9" s="2"/>
      <c r="L9" s="20"/>
      <c r="M9" s="285"/>
      <c r="N9" s="288"/>
      <c r="O9" s="285">
        <f t="shared" ref="O9:O72" si="1">M9</f>
        <v>0</v>
      </c>
      <c r="P9" s="286"/>
      <c r="Q9" s="287"/>
    </row>
    <row r="10" spans="1:17" x14ac:dyDescent="0.25">
      <c r="A10" s="333"/>
      <c r="B10" s="2"/>
      <c r="C10" s="20">
        <v>10</v>
      </c>
      <c r="D10" s="285">
        <v>218.23</v>
      </c>
      <c r="E10" s="288">
        <v>42014</v>
      </c>
      <c r="F10" s="285">
        <f t="shared" si="0"/>
        <v>218.23</v>
      </c>
      <c r="G10" s="286" t="s">
        <v>482</v>
      </c>
      <c r="H10" s="287">
        <v>48</v>
      </c>
      <c r="J10" s="333"/>
      <c r="K10" s="2"/>
      <c r="L10" s="20"/>
      <c r="M10" s="285"/>
      <c r="N10" s="288"/>
      <c r="O10" s="285">
        <f t="shared" si="1"/>
        <v>0</v>
      </c>
      <c r="P10" s="286"/>
      <c r="Q10" s="287"/>
    </row>
    <row r="11" spans="1:17" x14ac:dyDescent="0.25">
      <c r="A11" s="334"/>
      <c r="B11" s="2"/>
      <c r="C11" s="20">
        <v>10</v>
      </c>
      <c r="D11" s="285">
        <v>210.5</v>
      </c>
      <c r="E11" s="288">
        <v>42014</v>
      </c>
      <c r="F11" s="285">
        <f t="shared" si="0"/>
        <v>210.5</v>
      </c>
      <c r="G11" s="286" t="s">
        <v>484</v>
      </c>
      <c r="H11" s="287">
        <v>53</v>
      </c>
      <c r="J11" s="334"/>
      <c r="K11" s="2"/>
      <c r="L11" s="20"/>
      <c r="M11" s="285"/>
      <c r="N11" s="288"/>
      <c r="O11" s="285">
        <f t="shared" si="1"/>
        <v>0</v>
      </c>
      <c r="P11" s="286"/>
      <c r="Q11" s="287"/>
    </row>
    <row r="12" spans="1:17" x14ac:dyDescent="0.25">
      <c r="A12" s="154" t="s">
        <v>34</v>
      </c>
      <c r="B12" s="2"/>
      <c r="C12" s="20">
        <v>5</v>
      </c>
      <c r="D12" s="285">
        <v>97.63</v>
      </c>
      <c r="E12" s="288">
        <v>42014</v>
      </c>
      <c r="F12" s="285">
        <f t="shared" si="0"/>
        <v>97.63</v>
      </c>
      <c r="G12" s="286" t="s">
        <v>485</v>
      </c>
      <c r="H12" s="287">
        <v>53</v>
      </c>
      <c r="J12" s="154" t="s">
        <v>34</v>
      </c>
      <c r="K12" s="2"/>
      <c r="L12" s="20"/>
      <c r="M12" s="285"/>
      <c r="N12" s="288"/>
      <c r="O12" s="285">
        <f t="shared" si="1"/>
        <v>0</v>
      </c>
      <c r="P12" s="286"/>
      <c r="Q12" s="287"/>
    </row>
    <row r="13" spans="1:17" x14ac:dyDescent="0.25">
      <c r="A13" s="335"/>
      <c r="B13" s="2"/>
      <c r="C13" s="20">
        <v>30</v>
      </c>
      <c r="D13" s="285">
        <v>549.12</v>
      </c>
      <c r="E13" s="288">
        <v>42020</v>
      </c>
      <c r="F13" s="285">
        <f t="shared" si="0"/>
        <v>549.12</v>
      </c>
      <c r="G13" s="286" t="s">
        <v>515</v>
      </c>
      <c r="H13" s="287">
        <v>52</v>
      </c>
      <c r="J13" s="335"/>
      <c r="K13" s="2"/>
      <c r="L13" s="20"/>
      <c r="M13" s="285"/>
      <c r="N13" s="288"/>
      <c r="O13" s="285">
        <f t="shared" si="1"/>
        <v>0</v>
      </c>
      <c r="P13" s="286"/>
      <c r="Q13" s="287"/>
    </row>
    <row r="14" spans="1:17" x14ac:dyDescent="0.25">
      <c r="A14" s="190"/>
      <c r="B14" s="2"/>
      <c r="C14" s="20">
        <v>8</v>
      </c>
      <c r="D14" s="285">
        <v>166.84</v>
      </c>
      <c r="E14" s="288">
        <v>42021</v>
      </c>
      <c r="F14" s="285">
        <f t="shared" si="0"/>
        <v>166.84</v>
      </c>
      <c r="G14" s="286" t="s">
        <v>528</v>
      </c>
      <c r="H14" s="287">
        <v>52</v>
      </c>
      <c r="J14" s="190"/>
      <c r="K14" s="2"/>
      <c r="L14" s="20"/>
      <c r="M14" s="285"/>
      <c r="N14" s="288"/>
      <c r="O14" s="285">
        <f t="shared" si="1"/>
        <v>0</v>
      </c>
      <c r="P14" s="286"/>
      <c r="Q14" s="287"/>
    </row>
    <row r="15" spans="1:17" x14ac:dyDescent="0.25">
      <c r="A15" s="59"/>
      <c r="B15" s="2"/>
      <c r="C15" s="20">
        <v>9</v>
      </c>
      <c r="D15" s="285">
        <v>210.43</v>
      </c>
      <c r="E15" s="288">
        <v>42024</v>
      </c>
      <c r="F15" s="285">
        <f t="shared" si="0"/>
        <v>210.43</v>
      </c>
      <c r="G15" s="286" t="s">
        <v>541</v>
      </c>
      <c r="H15" s="287">
        <v>52</v>
      </c>
      <c r="J15" s="59"/>
      <c r="K15" s="2"/>
      <c r="L15" s="20"/>
      <c r="M15" s="285"/>
      <c r="N15" s="288"/>
      <c r="O15" s="285">
        <f t="shared" si="1"/>
        <v>0</v>
      </c>
      <c r="P15" s="286"/>
      <c r="Q15" s="287"/>
    </row>
    <row r="16" spans="1:17" x14ac:dyDescent="0.25">
      <c r="B16" s="2"/>
      <c r="C16" s="20">
        <v>30</v>
      </c>
      <c r="D16" s="285">
        <v>653.35</v>
      </c>
      <c r="E16" s="288">
        <v>42028</v>
      </c>
      <c r="F16" s="285">
        <f t="shared" si="0"/>
        <v>653.35</v>
      </c>
      <c r="G16" s="286" t="s">
        <v>566</v>
      </c>
      <c r="H16" s="287">
        <v>52</v>
      </c>
      <c r="K16" s="2"/>
      <c r="L16" s="20"/>
      <c r="M16" s="285"/>
      <c r="N16" s="288"/>
      <c r="O16" s="285">
        <f t="shared" si="1"/>
        <v>0</v>
      </c>
      <c r="P16" s="286"/>
      <c r="Q16" s="287"/>
    </row>
    <row r="17" spans="1:17" x14ac:dyDescent="0.25">
      <c r="A17" s="277"/>
      <c r="B17" s="7"/>
      <c r="C17" s="20">
        <v>10</v>
      </c>
      <c r="D17" s="285">
        <v>210.01</v>
      </c>
      <c r="E17" s="288">
        <v>42030</v>
      </c>
      <c r="F17" s="285">
        <f t="shared" si="0"/>
        <v>210.01</v>
      </c>
      <c r="G17" s="286" t="s">
        <v>573</v>
      </c>
      <c r="H17" s="287">
        <v>52</v>
      </c>
      <c r="J17" s="277"/>
      <c r="K17" s="7"/>
      <c r="L17" s="20"/>
      <c r="M17" s="285"/>
      <c r="N17" s="288"/>
      <c r="O17" s="285">
        <f t="shared" si="1"/>
        <v>0</v>
      </c>
      <c r="P17" s="286"/>
      <c r="Q17" s="287"/>
    </row>
    <row r="18" spans="1:17" x14ac:dyDescent="0.25">
      <c r="A18" s="277"/>
      <c r="B18" s="7"/>
      <c r="C18" s="20">
        <v>2</v>
      </c>
      <c r="D18" s="285">
        <v>39.729999999999997</v>
      </c>
      <c r="E18" s="288">
        <v>42034</v>
      </c>
      <c r="F18" s="285">
        <f t="shared" si="0"/>
        <v>39.729999999999997</v>
      </c>
      <c r="G18" s="286" t="s">
        <v>595</v>
      </c>
      <c r="H18" s="287">
        <v>52</v>
      </c>
      <c r="J18" s="277"/>
      <c r="K18" s="7"/>
      <c r="L18" s="20"/>
      <c r="M18" s="285"/>
      <c r="N18" s="288"/>
      <c r="O18" s="285">
        <f t="shared" si="1"/>
        <v>0</v>
      </c>
      <c r="P18" s="286"/>
      <c r="Q18" s="287"/>
    </row>
    <row r="19" spans="1:17" x14ac:dyDescent="0.25">
      <c r="A19" s="277"/>
      <c r="B19" s="7"/>
      <c r="C19" s="20">
        <v>10</v>
      </c>
      <c r="D19" s="285">
        <v>203.02</v>
      </c>
      <c r="E19" s="288">
        <v>42034</v>
      </c>
      <c r="F19" s="285">
        <f t="shared" si="0"/>
        <v>203.02</v>
      </c>
      <c r="G19" s="286" t="s">
        <v>599</v>
      </c>
      <c r="H19" s="287">
        <v>52</v>
      </c>
      <c r="J19" s="277"/>
      <c r="K19" s="7"/>
      <c r="L19" s="20"/>
      <c r="M19" s="285"/>
      <c r="N19" s="288"/>
      <c r="O19" s="285">
        <f t="shared" si="1"/>
        <v>0</v>
      </c>
      <c r="P19" s="286"/>
      <c r="Q19" s="287"/>
    </row>
    <row r="20" spans="1:17" x14ac:dyDescent="0.25">
      <c r="A20" s="277"/>
      <c r="B20" s="7"/>
      <c r="C20" s="20">
        <v>10</v>
      </c>
      <c r="D20" s="285">
        <v>204.56</v>
      </c>
      <c r="E20" s="288">
        <v>42035</v>
      </c>
      <c r="F20" s="285">
        <f t="shared" si="0"/>
        <v>204.56</v>
      </c>
      <c r="G20" s="286" t="s">
        <v>606</v>
      </c>
      <c r="H20" s="287">
        <v>50</v>
      </c>
      <c r="J20" s="277"/>
      <c r="K20" s="7"/>
      <c r="L20" s="20"/>
      <c r="M20" s="285"/>
      <c r="N20" s="288"/>
      <c r="O20" s="285">
        <f t="shared" si="1"/>
        <v>0</v>
      </c>
      <c r="P20" s="286"/>
      <c r="Q20" s="287"/>
    </row>
    <row r="21" spans="1:17" x14ac:dyDescent="0.25">
      <c r="A21" s="277"/>
      <c r="B21" s="7"/>
      <c r="C21" s="20"/>
      <c r="D21" s="285"/>
      <c r="E21" s="288"/>
      <c r="F21" s="285">
        <f t="shared" si="0"/>
        <v>0</v>
      </c>
      <c r="G21" s="286"/>
      <c r="H21" s="287"/>
      <c r="J21" s="277"/>
      <c r="K21" s="7"/>
      <c r="L21" s="20"/>
      <c r="M21" s="285"/>
      <c r="N21" s="288"/>
      <c r="O21" s="285">
        <f t="shared" si="1"/>
        <v>0</v>
      </c>
      <c r="P21" s="286"/>
      <c r="Q21" s="287"/>
    </row>
    <row r="22" spans="1:17" x14ac:dyDescent="0.25">
      <c r="A22" s="278"/>
      <c r="B22" s="7"/>
      <c r="C22" s="20"/>
      <c r="D22" s="285"/>
      <c r="E22" s="288"/>
      <c r="F22" s="285">
        <f t="shared" si="0"/>
        <v>0</v>
      </c>
      <c r="G22" s="286"/>
      <c r="H22" s="287"/>
      <c r="J22" s="278"/>
      <c r="K22" s="7"/>
      <c r="L22" s="20"/>
      <c r="M22" s="285"/>
      <c r="N22" s="288"/>
      <c r="O22" s="285">
        <f t="shared" si="1"/>
        <v>0</v>
      </c>
      <c r="P22" s="286"/>
      <c r="Q22" s="287"/>
    </row>
    <row r="23" spans="1:17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  <c r="J23" s="277"/>
      <c r="K23" s="7"/>
      <c r="L23" s="20"/>
      <c r="M23" s="285"/>
      <c r="N23" s="288"/>
      <c r="O23" s="285">
        <f t="shared" si="1"/>
        <v>0</v>
      </c>
      <c r="P23" s="286"/>
      <c r="Q23" s="287"/>
    </row>
    <row r="24" spans="1:17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  <c r="J24" s="277"/>
      <c r="K24" s="7"/>
      <c r="L24" s="20"/>
      <c r="M24" s="285"/>
      <c r="N24" s="288"/>
      <c r="O24" s="285">
        <f t="shared" si="1"/>
        <v>0</v>
      </c>
      <c r="P24" s="286"/>
      <c r="Q24" s="287"/>
    </row>
    <row r="25" spans="1:17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  <c r="J25" s="277"/>
      <c r="K25" s="7"/>
      <c r="L25" s="20"/>
      <c r="M25" s="285"/>
      <c r="N25" s="288"/>
      <c r="O25" s="285">
        <f t="shared" si="1"/>
        <v>0</v>
      </c>
      <c r="P25" s="286"/>
      <c r="Q25" s="287"/>
    </row>
    <row r="26" spans="1:17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  <c r="J26" s="277"/>
      <c r="K26" s="7"/>
      <c r="L26" s="20"/>
      <c r="M26" s="285"/>
      <c r="N26" s="288"/>
      <c r="O26" s="285">
        <f t="shared" si="1"/>
        <v>0</v>
      </c>
      <c r="P26" s="286"/>
      <c r="Q26" s="287"/>
    </row>
    <row r="27" spans="1:17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  <c r="J27" s="277"/>
      <c r="K27" s="7"/>
      <c r="L27" s="20"/>
      <c r="M27" s="285"/>
      <c r="N27" s="288"/>
      <c r="O27" s="285">
        <f t="shared" si="1"/>
        <v>0</v>
      </c>
      <c r="P27" s="286"/>
      <c r="Q27" s="287"/>
    </row>
    <row r="28" spans="1:17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  <c r="J28" s="277"/>
      <c r="K28" s="7"/>
      <c r="L28" s="20"/>
      <c r="M28" s="285"/>
      <c r="N28" s="288"/>
      <c r="O28" s="285">
        <f t="shared" si="1"/>
        <v>0</v>
      </c>
      <c r="P28" s="286"/>
      <c r="Q28" s="287"/>
    </row>
    <row r="29" spans="1:17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  <c r="J29" s="277"/>
      <c r="K29" s="7"/>
      <c r="L29" s="20"/>
      <c r="M29" s="285"/>
      <c r="N29" s="288"/>
      <c r="O29" s="285">
        <f t="shared" si="1"/>
        <v>0</v>
      </c>
      <c r="P29" s="286"/>
      <c r="Q29" s="287"/>
    </row>
    <row r="30" spans="1:17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  <c r="J30" s="277"/>
      <c r="K30" s="7"/>
      <c r="L30" s="20"/>
      <c r="M30" s="285"/>
      <c r="N30" s="288"/>
      <c r="O30" s="285">
        <f t="shared" si="1"/>
        <v>0</v>
      </c>
      <c r="P30" s="286"/>
      <c r="Q30" s="287"/>
    </row>
    <row r="31" spans="1:17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  <c r="J31" s="277"/>
      <c r="K31" s="7"/>
      <c r="L31" s="20"/>
      <c r="M31" s="285"/>
      <c r="N31" s="288"/>
      <c r="O31" s="285">
        <f t="shared" si="1"/>
        <v>0</v>
      </c>
      <c r="P31" s="286"/>
      <c r="Q31" s="287"/>
    </row>
    <row r="32" spans="1:17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  <c r="J32" s="277"/>
      <c r="K32" s="7"/>
      <c r="L32" s="20"/>
      <c r="M32" s="285"/>
      <c r="N32" s="288"/>
      <c r="O32" s="285">
        <f t="shared" si="1"/>
        <v>0</v>
      </c>
      <c r="P32" s="286"/>
      <c r="Q32" s="287"/>
    </row>
    <row r="33" spans="1:17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  <c r="J33" s="277"/>
      <c r="K33" s="7"/>
      <c r="L33" s="20"/>
      <c r="M33" s="285"/>
      <c r="N33" s="288"/>
      <c r="O33" s="285">
        <f t="shared" si="1"/>
        <v>0</v>
      </c>
      <c r="P33" s="286"/>
      <c r="Q33" s="287"/>
    </row>
    <row r="34" spans="1:17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  <c r="J34" s="277"/>
      <c r="K34" s="7"/>
      <c r="L34" s="20"/>
      <c r="M34" s="285"/>
      <c r="N34" s="288"/>
      <c r="O34" s="285">
        <f t="shared" si="1"/>
        <v>0</v>
      </c>
      <c r="P34" s="286"/>
      <c r="Q34" s="287"/>
    </row>
    <row r="35" spans="1:17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  <c r="J35" s="277" t="s">
        <v>22</v>
      </c>
      <c r="K35" s="7"/>
      <c r="L35" s="20"/>
      <c r="M35" s="285"/>
      <c r="N35" s="288"/>
      <c r="O35" s="285">
        <f t="shared" si="1"/>
        <v>0</v>
      </c>
      <c r="P35" s="286"/>
      <c r="Q35" s="287"/>
    </row>
    <row r="36" spans="1:17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  <c r="J36" s="278"/>
      <c r="K36" s="7"/>
      <c r="L36" s="20"/>
      <c r="M36" s="285"/>
      <c r="N36" s="288"/>
      <c r="O36" s="285">
        <f t="shared" si="1"/>
        <v>0</v>
      </c>
      <c r="P36" s="286"/>
      <c r="Q36" s="287"/>
    </row>
    <row r="37" spans="1:17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  <c r="J37" s="277"/>
      <c r="K37" s="7"/>
      <c r="L37" s="20"/>
      <c r="M37" s="285"/>
      <c r="N37" s="288"/>
      <c r="O37" s="285">
        <f t="shared" si="1"/>
        <v>0</v>
      </c>
      <c r="P37" s="286"/>
      <c r="Q37" s="287"/>
    </row>
    <row r="38" spans="1:17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  <c r="J38" s="277"/>
      <c r="K38" s="7"/>
      <c r="L38" s="20"/>
      <c r="M38" s="285"/>
      <c r="N38" s="288"/>
      <c r="O38" s="285">
        <f t="shared" si="1"/>
        <v>0</v>
      </c>
      <c r="P38" s="286"/>
      <c r="Q38" s="287"/>
    </row>
    <row r="39" spans="1:17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  <c r="J39" s="277"/>
      <c r="K39" s="7"/>
      <c r="L39" s="20"/>
      <c r="M39" s="100"/>
      <c r="N39" s="197"/>
      <c r="O39" s="100">
        <f t="shared" si="1"/>
        <v>0</v>
      </c>
      <c r="P39" s="111"/>
      <c r="Q39" s="101"/>
    </row>
    <row r="40" spans="1:17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  <c r="J40" s="277"/>
      <c r="K40" s="7"/>
      <c r="L40" s="20"/>
      <c r="M40" s="100"/>
      <c r="N40" s="197"/>
      <c r="O40" s="100">
        <f t="shared" si="1"/>
        <v>0</v>
      </c>
      <c r="P40" s="111"/>
      <c r="Q40" s="101"/>
    </row>
    <row r="41" spans="1:17" x14ac:dyDescent="0.25">
      <c r="A41" s="277"/>
      <c r="B41" s="7"/>
      <c r="C41" s="20"/>
      <c r="D41" s="100"/>
      <c r="E41" s="197"/>
      <c r="F41" s="100">
        <f t="shared" ref="F41:F75" si="2">D41</f>
        <v>0</v>
      </c>
      <c r="G41" s="111"/>
      <c r="H41" s="101"/>
      <c r="J41" s="277"/>
      <c r="K41" s="7"/>
      <c r="L41" s="20"/>
      <c r="M41" s="100"/>
      <c r="N41" s="197"/>
      <c r="O41" s="100">
        <f t="shared" si="1"/>
        <v>0</v>
      </c>
      <c r="P41" s="111"/>
      <c r="Q41" s="101"/>
    </row>
    <row r="42" spans="1:17" x14ac:dyDescent="0.25">
      <c r="A42" s="277"/>
      <c r="B42" s="7"/>
      <c r="C42" s="20"/>
      <c r="D42" s="100"/>
      <c r="E42" s="197"/>
      <c r="F42" s="100">
        <f t="shared" si="2"/>
        <v>0</v>
      </c>
      <c r="G42" s="111"/>
      <c r="H42" s="101"/>
      <c r="J42" s="277"/>
      <c r="K42" s="7"/>
      <c r="L42" s="20"/>
      <c r="M42" s="100"/>
      <c r="N42" s="197"/>
      <c r="O42" s="100">
        <f t="shared" si="1"/>
        <v>0</v>
      </c>
      <c r="P42" s="111"/>
      <c r="Q42" s="101"/>
    </row>
    <row r="43" spans="1:17" x14ac:dyDescent="0.25">
      <c r="A43" s="277"/>
      <c r="B43" s="7"/>
      <c r="C43" s="20"/>
      <c r="D43" s="100"/>
      <c r="E43" s="197"/>
      <c r="F43" s="100">
        <f t="shared" si="2"/>
        <v>0</v>
      </c>
      <c r="G43" s="111"/>
      <c r="H43" s="101"/>
      <c r="J43" s="277"/>
      <c r="K43" s="7"/>
      <c r="L43" s="20"/>
      <c r="M43" s="100"/>
      <c r="N43" s="197"/>
      <c r="O43" s="100">
        <f t="shared" si="1"/>
        <v>0</v>
      </c>
      <c r="P43" s="111"/>
      <c r="Q43" s="101"/>
    </row>
    <row r="44" spans="1:17" x14ac:dyDescent="0.25">
      <c r="A44" s="277"/>
      <c r="B44" s="7"/>
      <c r="C44" s="20"/>
      <c r="D44" s="100"/>
      <c r="E44" s="197"/>
      <c r="F44" s="100">
        <f t="shared" si="2"/>
        <v>0</v>
      </c>
      <c r="G44" s="111"/>
      <c r="H44" s="101"/>
      <c r="J44" s="277"/>
      <c r="K44" s="7"/>
      <c r="L44" s="20"/>
      <c r="M44" s="100"/>
      <c r="N44" s="197"/>
      <c r="O44" s="100">
        <f t="shared" si="1"/>
        <v>0</v>
      </c>
      <c r="P44" s="111"/>
      <c r="Q44" s="101"/>
    </row>
    <row r="45" spans="1:17" x14ac:dyDescent="0.25">
      <c r="A45" s="277"/>
      <c r="B45" s="7"/>
      <c r="C45" s="20"/>
      <c r="D45" s="100"/>
      <c r="E45" s="197"/>
      <c r="F45" s="100">
        <f t="shared" si="2"/>
        <v>0</v>
      </c>
      <c r="G45" s="111"/>
      <c r="H45" s="101"/>
      <c r="J45" s="277"/>
      <c r="K45" s="7"/>
      <c r="L45" s="20"/>
      <c r="M45" s="100"/>
      <c r="N45" s="197"/>
      <c r="O45" s="100">
        <f t="shared" si="1"/>
        <v>0</v>
      </c>
      <c r="P45" s="111"/>
      <c r="Q45" s="101"/>
    </row>
    <row r="46" spans="1:17" x14ac:dyDescent="0.25">
      <c r="A46" s="277"/>
      <c r="B46" s="7"/>
      <c r="C46" s="20"/>
      <c r="D46" s="100"/>
      <c r="E46" s="197"/>
      <c r="F46" s="100">
        <f t="shared" si="2"/>
        <v>0</v>
      </c>
      <c r="G46" s="111"/>
      <c r="H46" s="101"/>
      <c r="J46" s="277"/>
      <c r="K46" s="7"/>
      <c r="L46" s="20"/>
      <c r="M46" s="100"/>
      <c r="N46" s="197"/>
      <c r="O46" s="100">
        <f t="shared" si="1"/>
        <v>0</v>
      </c>
      <c r="P46" s="111"/>
      <c r="Q46" s="101"/>
    </row>
    <row r="47" spans="1:17" x14ac:dyDescent="0.25">
      <c r="A47" s="277"/>
      <c r="B47" s="7"/>
      <c r="C47" s="20"/>
      <c r="D47" s="100"/>
      <c r="E47" s="197"/>
      <c r="F47" s="100">
        <f t="shared" si="2"/>
        <v>0</v>
      </c>
      <c r="G47" s="111"/>
      <c r="H47" s="101"/>
      <c r="J47" s="277"/>
      <c r="K47" s="7"/>
      <c r="L47" s="20"/>
      <c r="M47" s="100"/>
      <c r="N47" s="197"/>
      <c r="O47" s="100">
        <f t="shared" si="1"/>
        <v>0</v>
      </c>
      <c r="P47" s="111"/>
      <c r="Q47" s="101"/>
    </row>
    <row r="48" spans="1:17" x14ac:dyDescent="0.25">
      <c r="A48" s="277"/>
      <c r="B48" s="7"/>
      <c r="C48" s="20"/>
      <c r="D48" s="100"/>
      <c r="E48" s="197"/>
      <c r="F48" s="100">
        <f t="shared" si="2"/>
        <v>0</v>
      </c>
      <c r="G48" s="111"/>
      <c r="H48" s="101"/>
      <c r="J48" s="277"/>
      <c r="K48" s="7"/>
      <c r="L48" s="20"/>
      <c r="M48" s="100"/>
      <c r="N48" s="197"/>
      <c r="O48" s="100">
        <f t="shared" si="1"/>
        <v>0</v>
      </c>
      <c r="P48" s="111"/>
      <c r="Q48" s="101"/>
    </row>
    <row r="49" spans="1:17" x14ac:dyDescent="0.25">
      <c r="A49" s="277"/>
      <c r="B49" s="7"/>
      <c r="C49" s="20"/>
      <c r="D49" s="100"/>
      <c r="E49" s="197"/>
      <c r="F49" s="100">
        <f t="shared" si="2"/>
        <v>0</v>
      </c>
      <c r="G49" s="111"/>
      <c r="H49" s="101"/>
      <c r="J49" s="277"/>
      <c r="K49" s="7"/>
      <c r="L49" s="20"/>
      <c r="M49" s="100"/>
      <c r="N49" s="197"/>
      <c r="O49" s="100">
        <f t="shared" si="1"/>
        <v>0</v>
      </c>
      <c r="P49" s="111"/>
      <c r="Q49" s="101"/>
    </row>
    <row r="50" spans="1:17" x14ac:dyDescent="0.25">
      <c r="A50" s="277"/>
      <c r="B50" s="7"/>
      <c r="C50" s="20"/>
      <c r="D50" s="100"/>
      <c r="E50" s="197"/>
      <c r="F50" s="100">
        <f t="shared" si="2"/>
        <v>0</v>
      </c>
      <c r="G50" s="111"/>
      <c r="H50" s="101"/>
      <c r="J50" s="277"/>
      <c r="K50" s="7"/>
      <c r="L50" s="20"/>
      <c r="M50" s="100"/>
      <c r="N50" s="197"/>
      <c r="O50" s="100">
        <f t="shared" si="1"/>
        <v>0</v>
      </c>
      <c r="P50" s="111"/>
      <c r="Q50" s="101"/>
    </row>
    <row r="51" spans="1:17" x14ac:dyDescent="0.25">
      <c r="A51" s="277"/>
      <c r="B51" s="7"/>
      <c r="C51" s="20"/>
      <c r="D51" s="100"/>
      <c r="E51" s="197"/>
      <c r="F51" s="100">
        <f t="shared" si="2"/>
        <v>0</v>
      </c>
      <c r="G51" s="111"/>
      <c r="H51" s="101"/>
      <c r="J51" s="277"/>
      <c r="K51" s="7"/>
      <c r="L51" s="20"/>
      <c r="M51" s="100"/>
      <c r="N51" s="197"/>
      <c r="O51" s="100">
        <f t="shared" si="1"/>
        <v>0</v>
      </c>
      <c r="P51" s="111"/>
      <c r="Q51" s="101"/>
    </row>
    <row r="52" spans="1:17" x14ac:dyDescent="0.25">
      <c r="A52" s="277"/>
      <c r="B52" s="7"/>
      <c r="C52" s="20"/>
      <c r="D52" s="100"/>
      <c r="E52" s="197"/>
      <c r="F52" s="100">
        <f t="shared" si="2"/>
        <v>0</v>
      </c>
      <c r="G52" s="111"/>
      <c r="H52" s="101"/>
      <c r="J52" s="277"/>
      <c r="K52" s="7"/>
      <c r="L52" s="20"/>
      <c r="M52" s="100"/>
      <c r="N52" s="197"/>
      <c r="O52" s="100">
        <f t="shared" si="1"/>
        <v>0</v>
      </c>
      <c r="P52" s="111"/>
      <c r="Q52" s="101"/>
    </row>
    <row r="53" spans="1:17" x14ac:dyDescent="0.25">
      <c r="A53" s="277"/>
      <c r="B53" s="7"/>
      <c r="C53" s="20"/>
      <c r="D53" s="100"/>
      <c r="E53" s="197"/>
      <c r="F53" s="100">
        <f t="shared" si="2"/>
        <v>0</v>
      </c>
      <c r="G53" s="111"/>
      <c r="H53" s="101"/>
      <c r="J53" s="277"/>
      <c r="K53" s="7"/>
      <c r="L53" s="20"/>
      <c r="M53" s="100"/>
      <c r="N53" s="197"/>
      <c r="O53" s="100">
        <f t="shared" si="1"/>
        <v>0</v>
      </c>
      <c r="P53" s="111"/>
      <c r="Q53" s="101"/>
    </row>
    <row r="54" spans="1:17" x14ac:dyDescent="0.25">
      <c r="A54" s="277"/>
      <c r="B54" s="7"/>
      <c r="C54" s="20"/>
      <c r="D54" s="100"/>
      <c r="E54" s="197"/>
      <c r="F54" s="100">
        <f t="shared" si="2"/>
        <v>0</v>
      </c>
      <c r="G54" s="111"/>
      <c r="H54" s="101"/>
      <c r="J54" s="277"/>
      <c r="K54" s="7"/>
      <c r="L54" s="20"/>
      <c r="M54" s="100"/>
      <c r="N54" s="197"/>
      <c r="O54" s="100">
        <f t="shared" si="1"/>
        <v>0</v>
      </c>
      <c r="P54" s="111"/>
      <c r="Q54" s="101"/>
    </row>
    <row r="55" spans="1:17" x14ac:dyDescent="0.25">
      <c r="A55" s="277"/>
      <c r="B55" s="7"/>
      <c r="C55" s="20"/>
      <c r="D55" s="100"/>
      <c r="E55" s="197"/>
      <c r="F55" s="100">
        <f t="shared" si="2"/>
        <v>0</v>
      </c>
      <c r="G55" s="111"/>
      <c r="H55" s="101"/>
      <c r="J55" s="277"/>
      <c r="K55" s="7"/>
      <c r="L55" s="20"/>
      <c r="M55" s="100"/>
      <c r="N55" s="197"/>
      <c r="O55" s="100">
        <f t="shared" si="1"/>
        <v>0</v>
      </c>
      <c r="P55" s="111"/>
      <c r="Q55" s="101"/>
    </row>
    <row r="56" spans="1:17" x14ac:dyDescent="0.25">
      <c r="A56" s="277"/>
      <c r="B56" s="7"/>
      <c r="C56" s="20"/>
      <c r="D56" s="100"/>
      <c r="E56" s="197"/>
      <c r="F56" s="100">
        <f t="shared" si="2"/>
        <v>0</v>
      </c>
      <c r="G56" s="111"/>
      <c r="H56" s="101"/>
      <c r="J56" s="277"/>
      <c r="K56" s="7"/>
      <c r="L56" s="20"/>
      <c r="M56" s="100"/>
      <c r="N56" s="197"/>
      <c r="O56" s="100">
        <f t="shared" si="1"/>
        <v>0</v>
      </c>
      <c r="P56" s="111"/>
      <c r="Q56" s="101"/>
    </row>
    <row r="57" spans="1:17" x14ac:dyDescent="0.25">
      <c r="A57" s="277"/>
      <c r="B57" s="7"/>
      <c r="C57" s="20"/>
      <c r="D57" s="100"/>
      <c r="E57" s="197"/>
      <c r="F57" s="100">
        <f t="shared" si="2"/>
        <v>0</v>
      </c>
      <c r="G57" s="111"/>
      <c r="H57" s="101"/>
      <c r="J57" s="277"/>
      <c r="K57" s="7"/>
      <c r="L57" s="20"/>
      <c r="M57" s="100"/>
      <c r="N57" s="197"/>
      <c r="O57" s="100">
        <f t="shared" si="1"/>
        <v>0</v>
      </c>
      <c r="P57" s="111"/>
      <c r="Q57" s="101"/>
    </row>
    <row r="58" spans="1:17" x14ac:dyDescent="0.25">
      <c r="A58" s="277"/>
      <c r="B58" s="7"/>
      <c r="C58" s="20"/>
      <c r="D58" s="100"/>
      <c r="E58" s="197"/>
      <c r="F58" s="100">
        <f t="shared" si="2"/>
        <v>0</v>
      </c>
      <c r="G58" s="111"/>
      <c r="H58" s="101"/>
      <c r="J58" s="277"/>
      <c r="K58" s="7"/>
      <c r="L58" s="20"/>
      <c r="M58" s="100"/>
      <c r="N58" s="197"/>
      <c r="O58" s="100">
        <f t="shared" si="1"/>
        <v>0</v>
      </c>
      <c r="P58" s="111"/>
      <c r="Q58" s="101"/>
    </row>
    <row r="59" spans="1:17" x14ac:dyDescent="0.25">
      <c r="A59" s="277"/>
      <c r="B59" s="7"/>
      <c r="C59" s="20"/>
      <c r="D59" s="100"/>
      <c r="E59" s="197"/>
      <c r="F59" s="100">
        <f t="shared" si="2"/>
        <v>0</v>
      </c>
      <c r="G59" s="111"/>
      <c r="H59" s="101"/>
      <c r="J59" s="277"/>
      <c r="K59" s="7"/>
      <c r="L59" s="20"/>
      <c r="M59" s="100"/>
      <c r="N59" s="197"/>
      <c r="O59" s="100">
        <f t="shared" si="1"/>
        <v>0</v>
      </c>
      <c r="P59" s="111"/>
      <c r="Q59" s="101"/>
    </row>
    <row r="60" spans="1:17" x14ac:dyDescent="0.25">
      <c r="A60" s="277"/>
      <c r="B60" s="7"/>
      <c r="C60" s="20"/>
      <c r="D60" s="100"/>
      <c r="E60" s="197"/>
      <c r="F60" s="100">
        <f t="shared" si="2"/>
        <v>0</v>
      </c>
      <c r="G60" s="111"/>
      <c r="H60" s="101"/>
      <c r="J60" s="277"/>
      <c r="K60" s="7"/>
      <c r="L60" s="20"/>
      <c r="M60" s="100"/>
      <c r="N60" s="197"/>
      <c r="O60" s="100">
        <f t="shared" si="1"/>
        <v>0</v>
      </c>
      <c r="P60" s="111"/>
      <c r="Q60" s="101"/>
    </row>
    <row r="61" spans="1:17" x14ac:dyDescent="0.25">
      <c r="A61" s="277"/>
      <c r="B61" s="7"/>
      <c r="C61" s="20"/>
      <c r="D61" s="100"/>
      <c r="E61" s="197"/>
      <c r="F61" s="100">
        <f t="shared" si="2"/>
        <v>0</v>
      </c>
      <c r="G61" s="111"/>
      <c r="H61" s="101"/>
      <c r="J61" s="277"/>
      <c r="K61" s="7"/>
      <c r="L61" s="20"/>
      <c r="M61" s="100"/>
      <c r="N61" s="197"/>
      <c r="O61" s="100">
        <f t="shared" si="1"/>
        <v>0</v>
      </c>
      <c r="P61" s="111"/>
      <c r="Q61" s="101"/>
    </row>
    <row r="62" spans="1:17" x14ac:dyDescent="0.25">
      <c r="A62" s="277"/>
      <c r="B62" s="7"/>
      <c r="C62" s="20"/>
      <c r="D62" s="100"/>
      <c r="E62" s="197"/>
      <c r="F62" s="100">
        <f t="shared" si="2"/>
        <v>0</v>
      </c>
      <c r="G62" s="111"/>
      <c r="H62" s="101"/>
      <c r="J62" s="277"/>
      <c r="K62" s="7"/>
      <c r="L62" s="20"/>
      <c r="M62" s="100"/>
      <c r="N62" s="197"/>
      <c r="O62" s="100">
        <f t="shared" si="1"/>
        <v>0</v>
      </c>
      <c r="P62" s="111"/>
      <c r="Q62" s="101"/>
    </row>
    <row r="63" spans="1:17" x14ac:dyDescent="0.25">
      <c r="A63" s="277"/>
      <c r="B63" s="7"/>
      <c r="C63" s="20"/>
      <c r="D63" s="100"/>
      <c r="E63" s="197"/>
      <c r="F63" s="100">
        <f t="shared" si="2"/>
        <v>0</v>
      </c>
      <c r="G63" s="111"/>
      <c r="H63" s="101"/>
      <c r="J63" s="277"/>
      <c r="K63" s="7"/>
      <c r="L63" s="20"/>
      <c r="M63" s="100"/>
      <c r="N63" s="197"/>
      <c r="O63" s="100">
        <f t="shared" si="1"/>
        <v>0</v>
      </c>
      <c r="P63" s="111"/>
      <c r="Q63" s="101"/>
    </row>
    <row r="64" spans="1:17" x14ac:dyDescent="0.25">
      <c r="A64" s="277"/>
      <c r="B64" s="7"/>
      <c r="C64" s="20"/>
      <c r="D64" s="100"/>
      <c r="E64" s="197"/>
      <c r="F64" s="100">
        <f t="shared" si="2"/>
        <v>0</v>
      </c>
      <c r="G64" s="111"/>
      <c r="H64" s="101"/>
      <c r="J64" s="277"/>
      <c r="K64" s="7"/>
      <c r="L64" s="20"/>
      <c r="M64" s="100"/>
      <c r="N64" s="197"/>
      <c r="O64" s="100">
        <f t="shared" si="1"/>
        <v>0</v>
      </c>
      <c r="P64" s="111"/>
      <c r="Q64" s="101"/>
    </row>
    <row r="65" spans="1:17" x14ac:dyDescent="0.25">
      <c r="A65" s="277"/>
      <c r="B65" s="7"/>
      <c r="C65" s="20"/>
      <c r="D65" s="100"/>
      <c r="E65" s="197"/>
      <c r="F65" s="100">
        <f t="shared" si="2"/>
        <v>0</v>
      </c>
      <c r="G65" s="111"/>
      <c r="H65" s="101"/>
      <c r="J65" s="277"/>
      <c r="K65" s="7"/>
      <c r="L65" s="20"/>
      <c r="M65" s="100"/>
      <c r="N65" s="197"/>
      <c r="O65" s="100">
        <f t="shared" si="1"/>
        <v>0</v>
      </c>
      <c r="P65" s="111"/>
      <c r="Q65" s="101"/>
    </row>
    <row r="66" spans="1:17" x14ac:dyDescent="0.25">
      <c r="A66" s="277"/>
      <c r="B66" s="7"/>
      <c r="C66" s="20"/>
      <c r="D66" s="100"/>
      <c r="E66" s="197"/>
      <c r="F66" s="100">
        <f t="shared" si="2"/>
        <v>0</v>
      </c>
      <c r="G66" s="111"/>
      <c r="H66" s="101"/>
      <c r="J66" s="277"/>
      <c r="K66" s="7"/>
      <c r="L66" s="20"/>
      <c r="M66" s="100"/>
      <c r="N66" s="197"/>
      <c r="O66" s="100">
        <f t="shared" si="1"/>
        <v>0</v>
      </c>
      <c r="P66" s="111"/>
      <c r="Q66" s="101"/>
    </row>
    <row r="67" spans="1:17" x14ac:dyDescent="0.25">
      <c r="A67" s="277"/>
      <c r="B67" s="7"/>
      <c r="C67" s="20"/>
      <c r="D67" s="100"/>
      <c r="E67" s="197"/>
      <c r="F67" s="100">
        <f t="shared" si="2"/>
        <v>0</v>
      </c>
      <c r="G67" s="111"/>
      <c r="H67" s="101"/>
      <c r="J67" s="277"/>
      <c r="K67" s="7"/>
      <c r="L67" s="20"/>
      <c r="M67" s="100"/>
      <c r="N67" s="197"/>
      <c r="O67" s="100">
        <f t="shared" si="1"/>
        <v>0</v>
      </c>
      <c r="P67" s="111"/>
      <c r="Q67" s="101"/>
    </row>
    <row r="68" spans="1:17" x14ac:dyDescent="0.25">
      <c r="A68" s="277"/>
      <c r="B68" s="7"/>
      <c r="C68" s="20"/>
      <c r="D68" s="100"/>
      <c r="E68" s="197"/>
      <c r="F68" s="100">
        <f t="shared" si="2"/>
        <v>0</v>
      </c>
      <c r="G68" s="111"/>
      <c r="H68" s="101"/>
      <c r="J68" s="277"/>
      <c r="K68" s="7"/>
      <c r="L68" s="20"/>
      <c r="M68" s="100"/>
      <c r="N68" s="197"/>
      <c r="O68" s="100">
        <f t="shared" si="1"/>
        <v>0</v>
      </c>
      <c r="P68" s="111"/>
      <c r="Q68" s="101"/>
    </row>
    <row r="69" spans="1:17" x14ac:dyDescent="0.25">
      <c r="A69" s="277"/>
      <c r="B69" s="7"/>
      <c r="C69" s="20"/>
      <c r="D69" s="100"/>
      <c r="E69" s="197"/>
      <c r="F69" s="100">
        <f t="shared" si="2"/>
        <v>0</v>
      </c>
      <c r="G69" s="111"/>
      <c r="H69" s="101"/>
      <c r="J69" s="277"/>
      <c r="K69" s="7"/>
      <c r="L69" s="20"/>
      <c r="M69" s="100"/>
      <c r="N69" s="197"/>
      <c r="O69" s="100">
        <f t="shared" si="1"/>
        <v>0</v>
      </c>
      <c r="P69" s="111"/>
      <c r="Q69" s="101"/>
    </row>
    <row r="70" spans="1:17" x14ac:dyDescent="0.25">
      <c r="A70" s="277"/>
      <c r="B70" s="7"/>
      <c r="C70" s="20"/>
      <c r="D70" s="100"/>
      <c r="E70" s="197"/>
      <c r="F70" s="100">
        <f t="shared" si="2"/>
        <v>0</v>
      </c>
      <c r="G70" s="111"/>
      <c r="H70" s="101"/>
      <c r="J70" s="277"/>
      <c r="K70" s="7"/>
      <c r="L70" s="20"/>
      <c r="M70" s="100"/>
      <c r="N70" s="197"/>
      <c r="O70" s="100">
        <f t="shared" si="1"/>
        <v>0</v>
      </c>
      <c r="P70" s="111"/>
      <c r="Q70" s="101"/>
    </row>
    <row r="71" spans="1:17" x14ac:dyDescent="0.25">
      <c r="A71" s="277"/>
      <c r="B71" s="7"/>
      <c r="C71" s="20"/>
      <c r="D71" s="100"/>
      <c r="E71" s="197"/>
      <c r="F71" s="100">
        <f t="shared" si="2"/>
        <v>0</v>
      </c>
      <c r="G71" s="111"/>
      <c r="H71" s="101"/>
      <c r="J71" s="277"/>
      <c r="K71" s="7"/>
      <c r="L71" s="20"/>
      <c r="M71" s="100"/>
      <c r="N71" s="197"/>
      <c r="O71" s="100">
        <f t="shared" si="1"/>
        <v>0</v>
      </c>
      <c r="P71" s="111"/>
      <c r="Q71" s="101"/>
    </row>
    <row r="72" spans="1:17" x14ac:dyDescent="0.25">
      <c r="A72" s="277"/>
      <c r="B72" s="7"/>
      <c r="C72" s="20"/>
      <c r="D72" s="100"/>
      <c r="E72" s="197"/>
      <c r="F72" s="100">
        <f t="shared" si="2"/>
        <v>0</v>
      </c>
      <c r="G72" s="111"/>
      <c r="H72" s="101"/>
      <c r="J72" s="277"/>
      <c r="K72" s="7"/>
      <c r="L72" s="20"/>
      <c r="M72" s="100"/>
      <c r="N72" s="197"/>
      <c r="O72" s="100">
        <f t="shared" si="1"/>
        <v>0</v>
      </c>
      <c r="P72" s="111"/>
      <c r="Q72" s="101"/>
    </row>
    <row r="73" spans="1:17" x14ac:dyDescent="0.25">
      <c r="A73" s="277"/>
      <c r="B73" s="7"/>
      <c r="C73" s="20"/>
      <c r="D73" s="100"/>
      <c r="E73" s="197"/>
      <c r="F73" s="100">
        <f t="shared" si="2"/>
        <v>0</v>
      </c>
      <c r="G73" s="111"/>
      <c r="H73" s="101"/>
      <c r="J73" s="277"/>
      <c r="K73" s="7"/>
      <c r="L73" s="20"/>
      <c r="M73" s="100"/>
      <c r="N73" s="197"/>
      <c r="O73" s="100">
        <f t="shared" ref="O73:O75" si="3">M73</f>
        <v>0</v>
      </c>
      <c r="P73" s="111"/>
      <c r="Q73" s="101"/>
    </row>
    <row r="74" spans="1:17" x14ac:dyDescent="0.25">
      <c r="A74" s="277"/>
      <c r="B74" s="7"/>
      <c r="C74" s="20"/>
      <c r="D74" s="100"/>
      <c r="E74" s="197"/>
      <c r="F74" s="100">
        <f t="shared" si="2"/>
        <v>0</v>
      </c>
      <c r="G74" s="111"/>
      <c r="H74" s="101"/>
      <c r="J74" s="277"/>
      <c r="K74" s="7"/>
      <c r="L74" s="20"/>
      <c r="M74" s="100"/>
      <c r="N74" s="197"/>
      <c r="O74" s="100">
        <f t="shared" si="3"/>
        <v>0</v>
      </c>
      <c r="P74" s="111"/>
      <c r="Q74" s="101"/>
    </row>
    <row r="75" spans="1:17" x14ac:dyDescent="0.25">
      <c r="A75" s="277"/>
      <c r="B75" s="7"/>
      <c r="C75" s="20"/>
      <c r="D75" s="100"/>
      <c r="E75" s="197"/>
      <c r="F75" s="100">
        <f t="shared" si="2"/>
        <v>0</v>
      </c>
      <c r="G75" s="111"/>
      <c r="H75" s="101"/>
      <c r="J75" s="277"/>
      <c r="K75" s="7"/>
      <c r="L75" s="20"/>
      <c r="M75" s="100"/>
      <c r="N75" s="197"/>
      <c r="O75" s="100">
        <f t="shared" si="3"/>
        <v>0</v>
      </c>
      <c r="P75" s="111"/>
      <c r="Q75" s="101"/>
    </row>
    <row r="76" spans="1:17" ht="15.75" thickBot="1" x14ac:dyDescent="0.3">
      <c r="A76" s="277"/>
      <c r="B76" s="21"/>
      <c r="C76" s="80"/>
      <c r="D76" s="227"/>
      <c r="E76" s="228"/>
      <c r="F76" s="216"/>
      <c r="G76" s="217"/>
      <c r="H76" s="101"/>
      <c r="J76" s="277"/>
      <c r="K76" s="21"/>
      <c r="L76" s="80"/>
      <c r="M76" s="227"/>
      <c r="N76" s="228"/>
      <c r="O76" s="216"/>
      <c r="P76" s="217"/>
      <c r="Q76" s="101"/>
    </row>
    <row r="77" spans="1:17" x14ac:dyDescent="0.25">
      <c r="C77" s="82">
        <f>SUM(C9:C76)</f>
        <v>144</v>
      </c>
      <c r="D77" s="9">
        <f>SUM(D9:D76)</f>
        <v>3014.36</v>
      </c>
      <c r="F77" s="9">
        <f>SUM(F9:F76)</f>
        <v>3014.36</v>
      </c>
      <c r="L77" s="82">
        <f>SUM(L9:L76)</f>
        <v>0</v>
      </c>
      <c r="M77" s="9">
        <f>SUM(M9:M76)</f>
        <v>0</v>
      </c>
      <c r="O77" s="9">
        <f>SUM(O9:O76)</f>
        <v>0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206</v>
      </c>
      <c r="M80" s="61" t="s">
        <v>4</v>
      </c>
      <c r="N80" s="93">
        <f>O5+O6-L77+O7</f>
        <v>566</v>
      </c>
    </row>
    <row r="81" spans="3:16" ht="15.75" thickBot="1" x14ac:dyDescent="0.3"/>
    <row r="82" spans="3:16" ht="15.75" thickBot="1" x14ac:dyDescent="0.3">
      <c r="C82" s="699" t="s">
        <v>11</v>
      </c>
      <c r="D82" s="700"/>
      <c r="E82" s="95">
        <f>E5+E6-F77+E7</f>
        <v>3933.72</v>
      </c>
      <c r="F82" s="131"/>
      <c r="G82" s="16"/>
      <c r="L82" s="699" t="s">
        <v>11</v>
      </c>
      <c r="M82" s="700"/>
      <c r="N82" s="95">
        <f>N5+N6-O77+N7</f>
        <v>11110</v>
      </c>
      <c r="O82" s="131"/>
      <c r="P82" s="16"/>
    </row>
  </sheetData>
  <mergeCells count="4">
    <mergeCell ref="J1:P1"/>
    <mergeCell ref="L82:M82"/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CHULETA COMBO</vt:lpstr>
      <vt:lpstr>ARRACHERA </vt:lpstr>
      <vt:lpstr>NANA</vt:lpstr>
      <vt:lpstr>BUCHE</vt:lpstr>
      <vt:lpstr>CONTRA SWIFT      NATIONAL   </vt:lpstr>
      <vt:lpstr>CORBATA SEABOARD</vt:lpstr>
      <vt:lpstr>CORBATA SMITHFIELD</vt:lpstr>
      <vt:lpstr>CUERO BELLY FARM</vt:lpstr>
      <vt:lpstr>MENUDO EXCELL   I B P</vt:lpstr>
      <vt:lpstr>ESP. CARNERO</vt:lpstr>
      <vt:lpstr>SESOS COPA</vt:lpstr>
      <vt:lpstr>SESOS MARQUETA</vt:lpstr>
      <vt:lpstr>FILETE BASA</vt:lpstr>
      <vt:lpstr>LENGUA DE RES</vt:lpstr>
      <vt:lpstr>PAVO ENTERO</vt:lpstr>
      <vt:lpstr>Hoja5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2014-11-21T15:29:17Z</cp:lastPrinted>
  <dcterms:created xsi:type="dcterms:W3CDTF">2008-07-31T16:59:13Z</dcterms:created>
  <dcterms:modified xsi:type="dcterms:W3CDTF">2015-03-10T21:54:30Z</dcterms:modified>
</cp:coreProperties>
</file>