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80" windowWidth="14040" windowHeight="7095" activeTab="4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Hoja1" sheetId="12" r:id="rId7"/>
    <sheet name="Hoja2" sheetId="13" r:id="rId8"/>
    <sheet name="Hoja3" sheetId="14" r:id="rId9"/>
    <sheet name="Hoja5" sheetId="15" r:id="rId10"/>
  </sheets>
  <externalReferences>
    <externalReference r:id="rId11"/>
  </externalReferences>
  <calcPr calcId="144525"/>
</workbook>
</file>

<file path=xl/calcChain.xml><?xml version="1.0" encoding="utf-8"?>
<calcChain xmlns="http://schemas.openxmlformats.org/spreadsheetml/2006/main">
  <c r="F43" i="10" l="1"/>
  <c r="N34" i="10" l="1"/>
  <c r="R49" i="11" l="1"/>
  <c r="U47" i="11"/>
  <c r="U46" i="11"/>
  <c r="U45" i="11"/>
  <c r="U44" i="11"/>
  <c r="U43" i="11"/>
  <c r="U42" i="11"/>
  <c r="U41" i="11"/>
  <c r="U40" i="11"/>
  <c r="U39" i="11"/>
  <c r="U38" i="11"/>
  <c r="L38" i="11"/>
  <c r="I38" i="11"/>
  <c r="K40" i="11" s="1"/>
  <c r="F38" i="11"/>
  <c r="F41" i="11" s="1"/>
  <c r="C38" i="11"/>
  <c r="F42" i="11" s="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AC19" i="11"/>
  <c r="Z19" i="11"/>
  <c r="U19" i="11"/>
  <c r="U18" i="11"/>
  <c r="U17" i="11"/>
  <c r="U16" i="11"/>
  <c r="U15" i="11"/>
  <c r="U14" i="11"/>
  <c r="U13" i="11"/>
  <c r="U12" i="11"/>
  <c r="U11" i="11"/>
  <c r="T49" i="11"/>
  <c r="U9" i="11"/>
  <c r="U8" i="11"/>
  <c r="U7" i="11"/>
  <c r="U6" i="11"/>
  <c r="U5" i="11"/>
  <c r="U41" i="10"/>
  <c r="U42" i="10"/>
  <c r="U43" i="10"/>
  <c r="U44" i="10"/>
  <c r="U45" i="10"/>
  <c r="U46" i="10"/>
  <c r="U47" i="10"/>
  <c r="F43" i="11" l="1"/>
  <c r="F45" i="11" s="1"/>
  <c r="L45" i="11" s="1"/>
  <c r="U10" i="11"/>
  <c r="U49" i="11" s="1"/>
  <c r="T30" i="10"/>
  <c r="AC97" i="10"/>
  <c r="Z97" i="10"/>
  <c r="R49" i="10" l="1"/>
  <c r="T23" i="10"/>
  <c r="T15" i="10"/>
  <c r="AC69" i="10"/>
  <c r="Z69" i="10"/>
  <c r="AC46" i="10" l="1"/>
  <c r="T22" i="10"/>
  <c r="T18" i="10"/>
  <c r="T14" i="10"/>
  <c r="T13" i="10"/>
  <c r="Z46" i="10"/>
  <c r="AC19" i="10" l="1"/>
  <c r="Z19" i="10"/>
  <c r="T11" i="10"/>
  <c r="T10" i="10"/>
  <c r="T49" i="10" s="1"/>
  <c r="S40" i="9" l="1"/>
  <c r="F42" i="9" l="1"/>
  <c r="AA97" i="9" l="1"/>
  <c r="S38" i="9"/>
  <c r="X97" i="9"/>
  <c r="L38" i="9" l="1"/>
  <c r="C38" i="9"/>
  <c r="X80" i="9"/>
  <c r="AA80" i="9"/>
  <c r="S45" i="9"/>
  <c r="Q45" i="9"/>
  <c r="S37" i="9"/>
  <c r="U40" i="10" l="1"/>
  <c r="U39" i="10"/>
  <c r="U38" i="10"/>
  <c r="L38" i="10"/>
  <c r="I38" i="10"/>
  <c r="K40" i="10" s="1"/>
  <c r="F38" i="10"/>
  <c r="F41" i="10" s="1"/>
  <c r="F44" i="10" s="1"/>
  <c r="U37" i="10"/>
  <c r="U36" i="10"/>
  <c r="U35" i="10"/>
  <c r="U34" i="10"/>
  <c r="U33" i="10"/>
  <c r="U32" i="10"/>
  <c r="U31" i="10"/>
  <c r="U30" i="10"/>
  <c r="U29" i="10"/>
  <c r="C38" i="10"/>
  <c r="F42" i="10" s="1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F46" i="10"/>
  <c r="L45" i="10" s="1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I38" i="9" l="1"/>
  <c r="K40" i="9" s="1"/>
  <c r="F38" i="9"/>
  <c r="F41" i="9" s="1"/>
  <c r="F44" i="9" l="1"/>
  <c r="F46" i="9" s="1"/>
  <c r="J43" i="9" s="1"/>
  <c r="J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</calcChain>
</file>

<file path=xl/sharedStrings.xml><?xml version="1.0" encoding="utf-8"?>
<sst xmlns="http://schemas.openxmlformats.org/spreadsheetml/2006/main" count="668" uniqueCount="308">
  <si>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</si>
  <si>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</si>
  <si>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</si>
  <si>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</si>
  <si>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</si>
  <si>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</si>
  <si>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</si>
  <si>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</si>
  <si>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</si>
  <si>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</si>
  <si>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</si>
  <si>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</si>
  <si>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</si>
  <si>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</si>
  <si>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</si>
  <si>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</si>
  <si>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</si>
  <si>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</si>
  <si>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</si>
  <si>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</si>
  <si>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</si>
  <si>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</si>
  <si>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</si>
  <si>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</si>
  <si>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</si>
  <si>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</si>
  <si>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</si>
  <si>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</si>
  <si>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</si>
  <si>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</si>
  <si>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</si>
  <si>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</si>
  <si>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</si>
  <si>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</si>
  <si>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</si>
  <si>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</si>
  <si>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</si>
  <si>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</si>
  <si>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</si>
  <si>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</si>
  <si>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</si>
  <si>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</si>
  <si>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</si>
  <si>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</si>
  <si>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</si>
  <si>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</si>
  <si>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</si>
  <si>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</si>
  <si>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</si>
  <si>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</si>
  <si>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</si>
  <si>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</si>
  <si>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</si>
  <si>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</si>
  <si>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</si>
  <si>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</si>
  <si>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</si>
  <si>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</si>
  <si>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</si>
  <si>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</si>
  <si>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</si>
  <si>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</si>
  <si>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</si>
  <si>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</si>
  <si>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</si>
  <si>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</si>
  <si>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</si>
  <si>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</si>
  <si>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</si>
  <si>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</si>
  <si>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</si>
  <si>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</si>
  <si>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</si>
  <si>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</si>
  <si>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</si>
  <si>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</si>
  <si>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</si>
  <si>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</si>
  <si>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</si>
  <si>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</si>
  <si>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</si>
  <si>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</si>
  <si>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</si>
  <si>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</si>
  <si>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</si>
  <si>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</si>
  <si>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</si>
  <si>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</si>
  <si>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</si>
  <si>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</si>
  <si>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</si>
  <si>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</si>
  <si>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</si>
  <si>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</si>
  <si>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</si>
  <si>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</si>
  <si>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</si>
  <si>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</si>
  <si>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</si>
  <si>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</si>
  <si>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</si>
  <si>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</si>
  <si>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</si>
  <si>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</si>
  <si>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</si>
  <si>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</si>
  <si>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</si>
  <si>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</si>
  <si>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</si>
  <si>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</si>
  <si>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</si>
  <si>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</si>
  <si>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</si>
  <si>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</si>
  <si>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</si>
  <si>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</si>
  <si>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</si>
  <si>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</si>
  <si>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</si>
  <si>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</si>
  <si>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</si>
  <si>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</si>
  <si>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</si>
  <si>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</si>
  <si>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</si>
  <si>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</si>
  <si>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</si>
  <si>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</si>
  <si>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</si>
  <si>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</si>
  <si>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</si>
  <si>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</si>
  <si>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</si>
  <si>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</si>
  <si>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</si>
  <si>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</si>
  <si>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</si>
  <si>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</si>
  <si>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</si>
  <si>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</si>
  <si>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</si>
  <si>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</si>
  <si>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</si>
  <si>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</si>
  <si>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</si>
  <si>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</si>
  <si>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</si>
  <si>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</si>
  <si>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</si>
  <si>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</si>
  <si>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</si>
  <si>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</si>
  <si>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</si>
  <si>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</si>
  <si>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</si>
  <si>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</si>
  <si>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</si>
  <si>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</si>
  <si>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</si>
  <si>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</si>
  <si>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</si>
  <si>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</si>
  <si>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</si>
  <si>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</si>
  <si>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</si>
  <si>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</si>
  <si>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</si>
  <si>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</si>
  <si>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</si>
  <si>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</si>
  <si>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</si>
  <si>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</si>
  <si>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</si>
  <si>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</si>
  <si>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</si>
  <si>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</si>
  <si>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</si>
  <si>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</si>
  <si>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</si>
  <si>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</si>
  <si>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</si>
  <si>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</si>
  <si>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</si>
  <si>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</si>
  <si>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</si>
  <si>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</si>
  <si>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</si>
  <si>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</si>
  <si>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</si>
  <si>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</si>
  <si>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</si>
  <si>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</si>
  <si>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</si>
  <si>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</si>
  <si>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</si>
  <si>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</si>
  <si>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</si>
  <si>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</si>
  <si>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</si>
  <si>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</si>
  <si>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</si>
  <si>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</si>
  <si>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</si>
  <si>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</si>
  <si>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</si>
  <si>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</si>
  <si>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</si>
  <si>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</si>
  <si>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</si>
  <si>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</si>
  <si>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</si>
  <si>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</si>
  <si>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</si>
  <si>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</si>
  <si>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</si>
  <si>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</si>
  <si>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</si>
  <si>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</si>
  <si>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</si>
  <si>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</si>
  <si>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</si>
  <si>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</si>
  <si>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</si>
  <si>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</si>
  <si>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</si>
  <si>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</si>
  <si>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</si>
  <si>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</si>
  <si>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</si>
  <si>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</si>
  <si>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</si>
  <si>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</si>
  <si>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</si>
  <si>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</si>
  <si>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</si>
  <si>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</si>
  <si>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</si>
  <si>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</si>
  <si>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</si>
  <si>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</si>
  <si>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</si>
  <si>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</si>
  <si>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</si>
  <si>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</si>
  <si>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</si>
  <si>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</si>
  <si>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</si>
  <si>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</si>
  <si>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</si>
  <si>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</si>
  <si>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</si>
  <si>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</si>
  <si>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</si>
  <si>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</si>
  <si>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</si>
  <si>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</si>
  <si>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</si>
  <si>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</si>
  <si>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</si>
  <si>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</si>
  <si>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</si>
  <si>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</si>
  <si>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</si>
  <si>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</si>
  <si>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</si>
  <si>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</si>
  <si>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</si>
  <si>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</si>
  <si>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</si>
  <si>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</si>
  <si>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</si>
  <si>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</si>
  <si>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</si>
  <si>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</si>
  <si>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</si>
  <si>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</si>
  <si>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</si>
  <si>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</si>
  <si>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</si>
  <si>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</si>
  <si>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</si>
  <si>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</si>
  <si>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</si>
  <si>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</si>
  <si>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</si>
  <si>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</si>
  <si>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</si>
  <si>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</si>
  <si>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</si>
  <si>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</si>
  <si>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</si>
  <si>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</si>
  <si>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</si>
  <si>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</si>
  <si>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</si>
  <si>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NOMINA 10</t>
  </si>
  <si>
    <t>NOMINA 11</t>
  </si>
  <si>
    <t>NOMINA 12</t>
  </si>
  <si>
    <t>NOMINA 13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</si>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</sst>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31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44" fontId="23" fillId="0" borderId="43" xfId="1" applyFont="1" applyFill="1" applyBorder="1"/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44" fontId="21" fillId="4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23" fillId="4" borderId="45" xfId="1" applyFont="1" applyFill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0" xfId="0" applyNumberFormat="1" applyFont="1" applyFill="1"/>
    <xf numFmtId="1" fontId="29" fillId="0" borderId="0" xfId="0" applyNumberFormat="1" applyFont="1" applyFill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42" xfId="1" applyFont="1" applyFill="1" applyBorder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" fontId="19" fillId="0" borderId="0" xfId="0" applyNumberFormat="1" applyFont="1" applyFill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44" fontId="13" fillId="0" borderId="0" xfId="1" applyFont="1" applyFill="1" applyBorder="1"/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85725</xdr:rowOff>
    </xdr:from>
    <xdr:to>
      <xdr:col>7</xdr:col>
      <xdr:colOff>676275</xdr:colOff>
      <xdr:row>45</xdr:row>
      <xdr:rowOff>219075</xdr:rowOff>
    </xdr:to>
    <xdr:cxnSp macro="">
      <xdr:nvCxnSpPr>
        <xdr:cNvPr id="4" name="3 Conector recto de flecha"/>
        <xdr:cNvCxnSpPr/>
      </xdr:nvCxnSpPr>
      <xdr:spPr>
        <a:xfrm flipV="1">
          <a:off x="4800600" y="9124950"/>
          <a:ext cx="990600" cy="352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895850" y="9124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0">
          <cell r="I30" t="str">
            <v># 55020---# 55058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277" t="s">
        <v>17</v>
      </c>
      <c r="D1" s="277"/>
      <c r="E1" s="277"/>
      <c r="F1" s="277"/>
      <c r="G1" s="277"/>
      <c r="H1" s="277"/>
      <c r="I1" s="277"/>
      <c r="J1" s="277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278" t="s">
        <v>14</v>
      </c>
      <c r="F4" s="279"/>
      <c r="I4" s="280" t="s">
        <v>4</v>
      </c>
      <c r="J4" s="281"/>
      <c r="K4" s="281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282" t="s">
        <v>7</v>
      </c>
      <c r="I40" s="283"/>
      <c r="J40" s="284">
        <f>I38+K38</f>
        <v>110987.84</v>
      </c>
      <c r="K40" s="285"/>
    </row>
    <row r="41" spans="1:12" ht="15.75" x14ac:dyDescent="0.25">
      <c r="D41" s="276" t="s">
        <v>8</v>
      </c>
      <c r="E41" s="276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286"/>
      <c r="J43" s="286"/>
      <c r="K43" s="2"/>
    </row>
    <row r="44" spans="1:12" ht="16.5" thickBot="1" x14ac:dyDescent="0.3">
      <c r="D44" s="275" t="s">
        <v>9</v>
      </c>
      <c r="E44" s="275"/>
      <c r="F44" s="59">
        <v>199262.3</v>
      </c>
      <c r="I44" s="287"/>
      <c r="J44" s="287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288" t="s">
        <v>13</v>
      </c>
      <c r="J45" s="289"/>
      <c r="K45" s="292">
        <f>F45+K44</f>
        <v>-229991.74999999983</v>
      </c>
    </row>
    <row r="46" spans="1:12" ht="15.75" thickBot="1" x14ac:dyDescent="0.3">
      <c r="D46" s="274"/>
      <c r="E46" s="274"/>
      <c r="F46" s="55"/>
      <c r="I46" s="290"/>
      <c r="J46" s="291"/>
      <c r="K46" s="293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277" t="s">
        <v>56</v>
      </c>
      <c r="D1" s="277"/>
      <c r="E1" s="277"/>
      <c r="F1" s="277"/>
      <c r="G1" s="277"/>
      <c r="H1" s="277"/>
      <c r="I1" s="277"/>
      <c r="J1" s="277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278" t="s">
        <v>14</v>
      </c>
      <c r="F4" s="279"/>
      <c r="I4" s="280" t="s">
        <v>4</v>
      </c>
      <c r="J4" s="281"/>
      <c r="K4" s="281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282" t="s">
        <v>7</v>
      </c>
      <c r="I40" s="283"/>
      <c r="J40" s="284">
        <f>I38+K38</f>
        <v>74761.744999999995</v>
      </c>
      <c r="K40" s="285"/>
      <c r="N40" s="43">
        <v>97788.05</v>
      </c>
    </row>
    <row r="41" spans="1:14" ht="15.75" x14ac:dyDescent="0.25">
      <c r="D41" s="276" t="s">
        <v>8</v>
      </c>
      <c r="E41" s="276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286"/>
      <c r="J43" s="286"/>
      <c r="K43" s="2"/>
      <c r="N43" s="43">
        <v>32473.27</v>
      </c>
    </row>
    <row r="44" spans="1:14" ht="16.5" thickBot="1" x14ac:dyDescent="0.3">
      <c r="D44" s="275" t="s">
        <v>9</v>
      </c>
      <c r="E44" s="275"/>
      <c r="F44" s="59">
        <v>232988.59</v>
      </c>
      <c r="I44" s="287"/>
      <c r="J44" s="287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288" t="s">
        <v>13</v>
      </c>
      <c r="J45" s="289"/>
      <c r="K45" s="292">
        <f>F45+K44</f>
        <v>20895.104999999661</v>
      </c>
      <c r="N45" s="43">
        <v>64614.3</v>
      </c>
    </row>
    <row r="46" spans="1:14" ht="15.75" thickBot="1" x14ac:dyDescent="0.3">
      <c r="D46" s="274"/>
      <c r="E46" s="274"/>
      <c r="F46" s="55"/>
      <c r="I46" s="290"/>
      <c r="J46" s="291"/>
      <c r="K46" s="293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D41:E41"/>
    <mergeCell ref="C1:J1"/>
    <mergeCell ref="E4:F4"/>
    <mergeCell ref="I4:K4"/>
    <mergeCell ref="H40:I40"/>
    <mergeCell ref="J40:K40"/>
    <mergeCell ref="I43:J43"/>
    <mergeCell ref="D44:E44"/>
    <mergeCell ref="I44:J44"/>
    <mergeCell ref="I45:J46"/>
    <mergeCell ref="K45:K46"/>
    <mergeCell ref="D46:E46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277" t="s">
        <v>103</v>
      </c>
      <c r="D1" s="277"/>
      <c r="E1" s="277"/>
      <c r="F1" s="277"/>
      <c r="G1" s="277"/>
      <c r="H1" s="277"/>
      <c r="I1" s="277"/>
      <c r="J1" s="277"/>
      <c r="K1" s="277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298" t="s">
        <v>14</v>
      </c>
      <c r="F4" s="299"/>
      <c r="I4" s="280" t="s">
        <v>4</v>
      </c>
      <c r="J4" s="281"/>
      <c r="K4" s="281"/>
      <c r="L4" s="281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294" t="s">
        <v>173</v>
      </c>
      <c r="P17" s="295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296"/>
      <c r="P18" s="297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282" t="s">
        <v>7</v>
      </c>
      <c r="I40" s="283"/>
      <c r="J40" s="86"/>
      <c r="K40" s="284">
        <f>I38+L38</f>
        <v>53434.49</v>
      </c>
      <c r="L40" s="285"/>
      <c r="O40" t="s">
        <v>169</v>
      </c>
      <c r="P40" s="43">
        <v>16673.759999999998</v>
      </c>
    </row>
    <row r="41" spans="1:16" ht="15.75" x14ac:dyDescent="0.25">
      <c r="D41" s="276" t="s">
        <v>8</v>
      </c>
      <c r="E41" s="276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286"/>
      <c r="J43" s="286"/>
      <c r="K43" s="286"/>
      <c r="L43" s="2"/>
      <c r="O43" t="s">
        <v>172</v>
      </c>
      <c r="P43" s="43">
        <v>58093</v>
      </c>
    </row>
    <row r="44" spans="1:16" ht="16.5" thickBot="1" x14ac:dyDescent="0.3">
      <c r="D44" s="275" t="s">
        <v>9</v>
      </c>
      <c r="E44" s="275"/>
      <c r="F44" s="59">
        <v>174723.71</v>
      </c>
      <c r="I44" s="287"/>
      <c r="J44" s="287"/>
      <c r="K44" s="287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288" t="s">
        <v>13</v>
      </c>
      <c r="J45" s="289"/>
      <c r="K45" s="289"/>
      <c r="L45" s="292">
        <f>F45+L44</f>
        <v>-119565.35599999988</v>
      </c>
    </row>
    <row r="46" spans="1:16" ht="15.75" thickBot="1" x14ac:dyDescent="0.3">
      <c r="D46" s="274"/>
      <c r="E46" s="274"/>
      <c r="F46" s="55"/>
      <c r="I46" s="290"/>
      <c r="J46" s="291"/>
      <c r="K46" s="291"/>
      <c r="L46" s="293"/>
    </row>
    <row r="47" spans="1:16" ht="15.75" thickTop="1" x14ac:dyDescent="0.25"/>
  </sheetData>
  <mergeCells count="13">
    <mergeCell ref="O17:P18"/>
    <mergeCell ref="D41:E41"/>
    <mergeCell ref="C1:K1"/>
    <mergeCell ref="E4:F4"/>
    <mergeCell ref="I4:L4"/>
    <mergeCell ref="H40:I40"/>
    <mergeCell ref="K40:L40"/>
    <mergeCell ref="I43:K43"/>
    <mergeCell ref="D44:E44"/>
    <mergeCell ref="I44:K44"/>
    <mergeCell ref="I45:K46"/>
    <mergeCell ref="L45:L46"/>
    <mergeCell ref="D46:E46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28" workbookViewId="0">
      <selection activeCell="F43" sqref="F43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277" t="s">
        <v>176</v>
      </c>
      <c r="D1" s="277"/>
      <c r="E1" s="277"/>
      <c r="F1" s="277"/>
      <c r="G1" s="277"/>
      <c r="H1" s="277"/>
      <c r="I1" s="277"/>
      <c r="J1" s="277"/>
      <c r="K1" s="277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300" t="s">
        <v>240</v>
      </c>
      <c r="R3" s="301"/>
      <c r="S3" s="302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298" t="s">
        <v>14</v>
      </c>
      <c r="F4" s="299"/>
      <c r="I4" s="280" t="s">
        <v>4</v>
      </c>
      <c r="J4" s="281"/>
      <c r="K4" s="281"/>
      <c r="L4" s="281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8"/>
      <c r="L5" s="169"/>
      <c r="M5" s="164"/>
      <c r="N5" s="80"/>
      <c r="O5" s="146">
        <v>42006</v>
      </c>
      <c r="P5" s="147">
        <v>8009</v>
      </c>
      <c r="Q5" s="159">
        <v>58093</v>
      </c>
      <c r="R5" s="104">
        <v>42007</v>
      </c>
      <c r="S5" s="103">
        <v>58093</v>
      </c>
      <c r="T5" s="157">
        <f t="shared" ref="T5:T40" si="0">Q5-S5</f>
        <v>0</v>
      </c>
      <c r="U5" s="105"/>
      <c r="V5" s="106"/>
      <c r="W5" s="116" t="s">
        <v>203</v>
      </c>
      <c r="X5" s="151"/>
      <c r="Y5" s="151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70" t="s">
        <v>5</v>
      </c>
      <c r="L6" s="171">
        <v>771</v>
      </c>
      <c r="M6" s="165" t="s">
        <v>177</v>
      </c>
      <c r="N6" s="80"/>
      <c r="O6" s="146">
        <v>42007</v>
      </c>
      <c r="P6" s="147">
        <v>8054</v>
      </c>
      <c r="Q6" s="159">
        <v>5961.6</v>
      </c>
      <c r="R6" s="104">
        <v>42007</v>
      </c>
      <c r="S6" s="103">
        <v>5961.6</v>
      </c>
      <c r="T6" s="157">
        <f t="shared" si="0"/>
        <v>0</v>
      </c>
      <c r="U6" s="105"/>
      <c r="V6" s="108"/>
      <c r="W6" s="120" t="s">
        <v>203</v>
      </c>
      <c r="X6" s="152"/>
      <c r="Y6" s="152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70" t="s">
        <v>3</v>
      </c>
      <c r="L7" s="171">
        <v>0</v>
      </c>
      <c r="M7" s="165" t="s">
        <v>178</v>
      </c>
      <c r="N7" s="80"/>
      <c r="O7" s="146">
        <v>42008</v>
      </c>
      <c r="P7" s="147">
        <v>8155</v>
      </c>
      <c r="Q7" s="159">
        <v>80254.13</v>
      </c>
      <c r="R7" s="104">
        <v>42011</v>
      </c>
      <c r="S7" s="103">
        <v>80254.13</v>
      </c>
      <c r="T7" s="158">
        <f t="shared" si="0"/>
        <v>0</v>
      </c>
      <c r="U7" s="105"/>
      <c r="V7" s="108"/>
      <c r="W7" s="120" t="s">
        <v>203</v>
      </c>
      <c r="X7" s="152"/>
      <c r="Y7" s="152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70" t="s">
        <v>6</v>
      </c>
      <c r="L8" s="171">
        <v>28750</v>
      </c>
      <c r="M8" s="68" t="s">
        <v>179</v>
      </c>
      <c r="N8" s="80"/>
      <c r="O8" s="146">
        <v>42010</v>
      </c>
      <c r="P8" s="147">
        <v>8302</v>
      </c>
      <c r="Q8" s="159">
        <v>71461.39</v>
      </c>
      <c r="R8" s="104">
        <v>42014</v>
      </c>
      <c r="S8" s="103">
        <v>71461.39</v>
      </c>
      <c r="T8" s="158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70" t="s">
        <v>192</v>
      </c>
      <c r="L9" s="171">
        <v>8305.57</v>
      </c>
      <c r="M9" s="165" t="s">
        <v>180</v>
      </c>
      <c r="N9" s="80"/>
      <c r="O9" s="146">
        <v>42011</v>
      </c>
      <c r="P9" s="147">
        <v>8438</v>
      </c>
      <c r="Q9" s="159">
        <v>25006.06</v>
      </c>
      <c r="R9" s="104">
        <v>42014</v>
      </c>
      <c r="S9" s="103">
        <v>25006.06</v>
      </c>
      <c r="T9" s="158">
        <f t="shared" si="0"/>
        <v>0</v>
      </c>
      <c r="W9" s="120" t="s">
        <v>206</v>
      </c>
      <c r="X9" s="152"/>
      <c r="Y9" s="152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70" t="s">
        <v>193</v>
      </c>
      <c r="L10" s="171">
        <v>8043.67</v>
      </c>
      <c r="M10" s="165" t="s">
        <v>181</v>
      </c>
      <c r="N10" s="80"/>
      <c r="O10" s="146">
        <v>42012</v>
      </c>
      <c r="P10" s="147">
        <v>8511</v>
      </c>
      <c r="Q10" s="159">
        <v>8301.5</v>
      </c>
      <c r="R10" s="104">
        <v>42014</v>
      </c>
      <c r="S10" s="103">
        <v>8301.5</v>
      </c>
      <c r="T10" s="158">
        <f t="shared" si="0"/>
        <v>0</v>
      </c>
      <c r="W10" s="120" t="s">
        <v>206</v>
      </c>
      <c r="X10" s="152"/>
      <c r="Y10" s="152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70" t="s">
        <v>194</v>
      </c>
      <c r="L11" s="171">
        <v>7667.48</v>
      </c>
      <c r="M11" s="165" t="s">
        <v>182</v>
      </c>
      <c r="N11" s="80"/>
      <c r="O11" s="146">
        <v>42012</v>
      </c>
      <c r="P11" s="147">
        <v>8513</v>
      </c>
      <c r="Q11" s="159">
        <v>79026.13</v>
      </c>
      <c r="R11" s="104">
        <v>42014</v>
      </c>
      <c r="S11" s="103">
        <v>79026.13</v>
      </c>
      <c r="T11" s="158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70" t="s">
        <v>195</v>
      </c>
      <c r="L12" s="171">
        <v>6939</v>
      </c>
      <c r="M12" s="165" t="s">
        <v>183</v>
      </c>
      <c r="N12" s="80"/>
      <c r="O12" s="146">
        <v>42013</v>
      </c>
      <c r="P12" s="147">
        <v>8616</v>
      </c>
      <c r="Q12" s="159">
        <v>5414.4</v>
      </c>
      <c r="R12" s="104">
        <v>42014</v>
      </c>
      <c r="S12" s="103">
        <v>5414.4</v>
      </c>
      <c r="T12" s="158">
        <f t="shared" si="0"/>
        <v>0</v>
      </c>
      <c r="W12" s="120" t="s">
        <v>205</v>
      </c>
      <c r="X12" s="152"/>
      <c r="Y12" s="152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70" t="s">
        <v>255</v>
      </c>
      <c r="L13" s="171">
        <v>7400.86</v>
      </c>
      <c r="M13" s="165" t="s">
        <v>184</v>
      </c>
      <c r="N13" s="80"/>
      <c r="O13" s="146">
        <v>42013</v>
      </c>
      <c r="P13" s="147">
        <v>8654</v>
      </c>
      <c r="Q13" s="159">
        <v>78418.7</v>
      </c>
      <c r="R13" s="104">
        <v>42016</v>
      </c>
      <c r="S13" s="103">
        <v>78418.7</v>
      </c>
      <c r="T13" s="158">
        <f t="shared" si="0"/>
        <v>0</v>
      </c>
      <c r="W13" s="120" t="s">
        <v>205</v>
      </c>
      <c r="X13" s="152"/>
      <c r="Y13" s="152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72" t="s">
        <v>16</v>
      </c>
      <c r="L14" s="171">
        <v>0</v>
      </c>
      <c r="M14" s="165" t="s">
        <v>185</v>
      </c>
      <c r="N14" s="80"/>
      <c r="O14" s="146">
        <v>42014</v>
      </c>
      <c r="P14" s="147">
        <v>8702</v>
      </c>
      <c r="Q14" s="159">
        <v>79831.759999999995</v>
      </c>
      <c r="R14" s="104">
        <v>42016</v>
      </c>
      <c r="S14" s="103">
        <v>79831.759999999995</v>
      </c>
      <c r="T14" s="158">
        <f t="shared" si="0"/>
        <v>0</v>
      </c>
      <c r="W14" s="120" t="s">
        <v>205</v>
      </c>
      <c r="X14" s="152"/>
      <c r="Y14" s="152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3" t="s">
        <v>256</v>
      </c>
      <c r="L15" s="171">
        <v>5143</v>
      </c>
      <c r="M15" s="165" t="s">
        <v>186</v>
      </c>
      <c r="N15" s="80"/>
      <c r="O15" s="146">
        <v>42015</v>
      </c>
      <c r="P15" s="147">
        <v>8776</v>
      </c>
      <c r="Q15" s="159">
        <v>2502</v>
      </c>
      <c r="R15" s="104">
        <v>42023</v>
      </c>
      <c r="S15" s="103">
        <v>2502</v>
      </c>
      <c r="T15" s="158">
        <f t="shared" si="0"/>
        <v>0</v>
      </c>
      <c r="W15" s="120" t="s">
        <v>205</v>
      </c>
      <c r="X15" s="152"/>
      <c r="Y15" s="152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3" t="s">
        <v>52</v>
      </c>
      <c r="L16" s="174">
        <v>0</v>
      </c>
      <c r="M16" s="165" t="s">
        <v>187</v>
      </c>
      <c r="N16" s="80"/>
      <c r="O16" s="146">
        <v>42016</v>
      </c>
      <c r="P16" s="147">
        <v>8880</v>
      </c>
      <c r="Q16" s="159">
        <v>1964.5</v>
      </c>
      <c r="R16" s="104">
        <v>42023</v>
      </c>
      <c r="S16" s="103">
        <v>1964.5</v>
      </c>
      <c r="T16" s="158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5" t="s">
        <v>53</v>
      </c>
      <c r="L17" s="174">
        <v>0</v>
      </c>
      <c r="M17" s="165" t="s">
        <v>188</v>
      </c>
      <c r="N17" s="80"/>
      <c r="O17" s="146">
        <v>42017</v>
      </c>
      <c r="P17" s="147">
        <v>8945</v>
      </c>
      <c r="Q17" s="159">
        <v>862</v>
      </c>
      <c r="R17" s="104">
        <v>42023</v>
      </c>
      <c r="S17" s="88">
        <v>862</v>
      </c>
      <c r="T17" s="158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5" t="s">
        <v>54</v>
      </c>
      <c r="L18" s="176">
        <v>0</v>
      </c>
      <c r="M18" s="165" t="s">
        <v>189</v>
      </c>
      <c r="N18" s="80"/>
      <c r="O18" s="146">
        <v>42017</v>
      </c>
      <c r="P18" s="147">
        <v>8973</v>
      </c>
      <c r="Q18" s="159">
        <v>56209.919999999998</v>
      </c>
      <c r="R18" s="104">
        <v>42023</v>
      </c>
      <c r="S18" s="103">
        <v>56209.919999999998</v>
      </c>
      <c r="T18" s="158">
        <f t="shared" si="0"/>
        <v>0</v>
      </c>
      <c r="W18" s="119"/>
      <c r="X18" s="153"/>
      <c r="Y18" s="153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5" t="s">
        <v>55</v>
      </c>
      <c r="L19" s="176">
        <v>0</v>
      </c>
      <c r="M19" s="165" t="s">
        <v>190</v>
      </c>
      <c r="N19" s="80"/>
      <c r="O19" s="146">
        <v>42018</v>
      </c>
      <c r="P19" s="147">
        <v>9011</v>
      </c>
      <c r="Q19" s="159">
        <v>4635</v>
      </c>
      <c r="R19" s="104">
        <v>42023</v>
      </c>
      <c r="S19" s="103">
        <v>4635</v>
      </c>
      <c r="T19" s="158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7" t="s">
        <v>68</v>
      </c>
      <c r="L20" s="178">
        <v>615</v>
      </c>
      <c r="M20" s="165" t="s">
        <v>191</v>
      </c>
      <c r="N20" s="80"/>
      <c r="O20" s="146">
        <v>42018</v>
      </c>
      <c r="P20" s="147">
        <v>9066</v>
      </c>
      <c r="Q20" s="159">
        <v>72492.72</v>
      </c>
      <c r="R20" s="104">
        <v>42023</v>
      </c>
      <c r="S20" s="103">
        <v>72492.72</v>
      </c>
      <c r="T20" s="158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7" t="s">
        <v>99</v>
      </c>
      <c r="L21" s="178">
        <v>0</v>
      </c>
      <c r="M21" s="165" t="s">
        <v>196</v>
      </c>
      <c r="N21" s="80"/>
      <c r="O21" s="146">
        <v>42019</v>
      </c>
      <c r="P21" s="147">
        <v>9138</v>
      </c>
      <c r="Q21" s="159">
        <v>3994</v>
      </c>
      <c r="R21" s="104">
        <v>42023</v>
      </c>
      <c r="S21" s="103">
        <v>3994</v>
      </c>
      <c r="T21" s="158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9" t="s">
        <v>213</v>
      </c>
      <c r="L22" s="178">
        <v>900</v>
      </c>
      <c r="M22" s="165" t="s">
        <v>197</v>
      </c>
      <c r="N22" s="80"/>
      <c r="O22" s="146">
        <v>42019</v>
      </c>
      <c r="P22" s="147">
        <v>9139</v>
      </c>
      <c r="Q22" s="159">
        <v>55515.56</v>
      </c>
      <c r="R22" s="148" t="s">
        <v>236</v>
      </c>
      <c r="S22" s="103">
        <f>9920+45595.56</f>
        <v>55515.56</v>
      </c>
      <c r="T22" s="158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70"/>
      <c r="L23" s="178"/>
      <c r="M23" s="165" t="s">
        <v>198</v>
      </c>
      <c r="N23" s="80"/>
      <c r="O23" s="146">
        <v>42020</v>
      </c>
      <c r="P23" s="147">
        <v>9260</v>
      </c>
      <c r="Q23" s="159">
        <v>60805.94</v>
      </c>
      <c r="R23" s="104">
        <v>42027</v>
      </c>
      <c r="S23" s="103">
        <v>60805.94</v>
      </c>
      <c r="T23" s="158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70"/>
      <c r="L24" s="178"/>
      <c r="M24" s="165" t="s">
        <v>199</v>
      </c>
      <c r="N24" s="80"/>
      <c r="O24" s="146">
        <v>42020</v>
      </c>
      <c r="P24" s="147">
        <v>9264</v>
      </c>
      <c r="Q24" s="159">
        <v>6929</v>
      </c>
      <c r="R24" s="104">
        <v>42027</v>
      </c>
      <c r="S24" s="103">
        <v>6929</v>
      </c>
      <c r="T24" s="158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70"/>
      <c r="L25" s="178"/>
      <c r="M25" s="165" t="s">
        <v>211</v>
      </c>
      <c r="N25" s="80"/>
      <c r="O25" s="146">
        <v>42021</v>
      </c>
      <c r="P25" s="147">
        <v>9370</v>
      </c>
      <c r="Q25" s="159">
        <v>33638.81</v>
      </c>
      <c r="R25" s="104">
        <v>42027</v>
      </c>
      <c r="S25" s="103">
        <v>33638.81</v>
      </c>
      <c r="T25" s="158">
        <f t="shared" si="0"/>
        <v>0</v>
      </c>
      <c r="W25" s="126"/>
      <c r="X25" s="154"/>
      <c r="Y25" s="154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70"/>
      <c r="L26" s="178"/>
      <c r="M26" s="165" t="s">
        <v>214</v>
      </c>
      <c r="N26" s="80"/>
      <c r="O26" s="146">
        <v>42021</v>
      </c>
      <c r="P26" s="147">
        <v>9371</v>
      </c>
      <c r="Q26" s="159">
        <v>1234.8</v>
      </c>
      <c r="R26" s="104">
        <v>42027</v>
      </c>
      <c r="S26" s="103">
        <v>1234.8</v>
      </c>
      <c r="T26" s="158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70"/>
      <c r="L27" s="178"/>
      <c r="M27" s="81" t="s">
        <v>216</v>
      </c>
      <c r="N27" s="80"/>
      <c r="O27" s="146">
        <v>42022</v>
      </c>
      <c r="P27" s="147">
        <v>9433</v>
      </c>
      <c r="Q27" s="159">
        <v>29215.599999999999</v>
      </c>
      <c r="R27" s="104">
        <v>42027</v>
      </c>
      <c r="S27" s="103">
        <v>29215.599999999999</v>
      </c>
      <c r="T27" s="158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70"/>
      <c r="L28" s="178"/>
      <c r="M28" s="68" t="s">
        <v>215</v>
      </c>
      <c r="N28" s="80"/>
      <c r="O28" s="146">
        <v>42023</v>
      </c>
      <c r="P28" s="147">
        <v>9530</v>
      </c>
      <c r="Q28" s="159">
        <v>4936.3999999999996</v>
      </c>
      <c r="R28" s="104">
        <v>42032</v>
      </c>
      <c r="S28" s="103">
        <v>4936.3999999999996</v>
      </c>
      <c r="T28" s="158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70"/>
      <c r="L29" s="171"/>
      <c r="M29" s="166" t="s">
        <v>218</v>
      </c>
      <c r="N29" s="80"/>
      <c r="O29" s="146">
        <v>42023</v>
      </c>
      <c r="P29" s="147">
        <v>9534</v>
      </c>
      <c r="Q29" s="159">
        <v>76922.080000000002</v>
      </c>
      <c r="R29" s="148" t="s">
        <v>237</v>
      </c>
      <c r="S29" s="103">
        <f>8621+68301.08</f>
        <v>76922.080000000002</v>
      </c>
      <c r="T29" s="158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70"/>
      <c r="L30" s="171"/>
      <c r="M30" s="68" t="s">
        <v>217</v>
      </c>
      <c r="N30" s="80"/>
      <c r="O30" s="146">
        <v>42025</v>
      </c>
      <c r="P30" s="147">
        <v>9716</v>
      </c>
      <c r="Q30" s="159">
        <v>5962.8</v>
      </c>
      <c r="R30" s="104">
        <v>42032</v>
      </c>
      <c r="S30" s="88">
        <v>5962.8</v>
      </c>
      <c r="T30" s="158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70"/>
      <c r="L31" s="171"/>
      <c r="M31" s="68" t="s">
        <v>219</v>
      </c>
      <c r="N31" s="80"/>
      <c r="O31" s="146">
        <v>42026</v>
      </c>
      <c r="P31" s="147">
        <v>9777</v>
      </c>
      <c r="Q31" s="159">
        <v>64645.24</v>
      </c>
      <c r="R31" s="149">
        <v>42032</v>
      </c>
      <c r="S31" s="103">
        <v>64645.24</v>
      </c>
      <c r="T31" s="158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70"/>
      <c r="L32" s="171"/>
      <c r="M32" s="165" t="s">
        <v>228</v>
      </c>
      <c r="N32" s="80"/>
      <c r="O32" s="146">
        <v>42027</v>
      </c>
      <c r="P32" s="147">
        <v>9916</v>
      </c>
      <c r="Q32" s="159">
        <v>104029.1</v>
      </c>
      <c r="R32" s="104">
        <v>42032</v>
      </c>
      <c r="S32" s="103">
        <v>104029.1</v>
      </c>
      <c r="T32" s="158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70"/>
      <c r="L33" s="171"/>
      <c r="M33" s="165" t="s">
        <v>233</v>
      </c>
      <c r="N33" s="80"/>
      <c r="O33" s="146">
        <v>42028</v>
      </c>
      <c r="P33" s="147">
        <v>10006</v>
      </c>
      <c r="Q33" s="159">
        <v>63077.8</v>
      </c>
      <c r="R33" s="104">
        <v>42032</v>
      </c>
      <c r="S33" s="88">
        <v>63077.8</v>
      </c>
      <c r="T33" s="158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70"/>
      <c r="L34" s="171"/>
      <c r="M34" s="165" t="s">
        <v>245</v>
      </c>
      <c r="N34" s="80"/>
      <c r="O34" s="146">
        <v>42030</v>
      </c>
      <c r="P34" s="147">
        <v>10118</v>
      </c>
      <c r="Q34" s="160">
        <v>6029.6</v>
      </c>
      <c r="R34" s="104">
        <v>42034</v>
      </c>
      <c r="S34" s="88">
        <v>6029.6</v>
      </c>
      <c r="T34" s="158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70"/>
      <c r="L35" s="171"/>
      <c r="M35" s="167" t="s">
        <v>252</v>
      </c>
      <c r="O35" s="146">
        <v>42031</v>
      </c>
      <c r="P35" s="147">
        <v>10207</v>
      </c>
      <c r="Q35" s="159">
        <v>37190.9</v>
      </c>
      <c r="R35" s="148" t="s">
        <v>238</v>
      </c>
      <c r="S35" s="103">
        <f>14546+22644.9</f>
        <v>37190.9</v>
      </c>
      <c r="T35" s="158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70"/>
      <c r="L36" s="171"/>
      <c r="O36" s="146">
        <v>42032</v>
      </c>
      <c r="P36" s="147">
        <v>10305</v>
      </c>
      <c r="Q36" s="159">
        <v>16659.400000000001</v>
      </c>
      <c r="R36" s="150" t="s">
        <v>239</v>
      </c>
      <c r="S36" s="103">
        <f>5648.9+11010.5</f>
        <v>16659.400000000001</v>
      </c>
      <c r="T36" s="158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6">
        <v>42033</v>
      </c>
      <c r="P37" s="147">
        <v>10380</v>
      </c>
      <c r="Q37" s="159">
        <v>60509.27</v>
      </c>
      <c r="R37" s="186" t="s">
        <v>246</v>
      </c>
      <c r="S37" s="187">
        <f>21950+33619.5+4939.77</f>
        <v>60509.270000000004</v>
      </c>
      <c r="T37" s="158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6">
        <v>42034</v>
      </c>
      <c r="P38" s="147">
        <v>10577</v>
      </c>
      <c r="Q38" s="159">
        <v>62948.86</v>
      </c>
      <c r="R38" s="188" t="s">
        <v>254</v>
      </c>
      <c r="S38" s="187">
        <f>19020+37176+6753</f>
        <v>62949</v>
      </c>
      <c r="T38" s="158">
        <f t="shared" si="0"/>
        <v>-0.13999999999941792</v>
      </c>
      <c r="W38" s="119"/>
      <c r="X38" s="153"/>
      <c r="Y38" s="153"/>
      <c r="Z38" s="113" t="s">
        <v>202</v>
      </c>
      <c r="AA38" s="121">
        <v>5367</v>
      </c>
      <c r="AB38" s="128"/>
    </row>
    <row r="39" spans="1:29" ht="15.75" x14ac:dyDescent="0.25">
      <c r="O39" s="146">
        <v>42035</v>
      </c>
      <c r="P39" s="147">
        <v>10655</v>
      </c>
      <c r="Q39" s="159">
        <v>8689.7000000000007</v>
      </c>
      <c r="R39" s="189">
        <v>42039</v>
      </c>
      <c r="S39" s="187">
        <v>8690</v>
      </c>
      <c r="T39" s="158">
        <f t="shared" si="0"/>
        <v>-0.2999999999992724</v>
      </c>
      <c r="W39" s="119"/>
      <c r="X39" s="153"/>
      <c r="Y39" s="153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282" t="s">
        <v>7</v>
      </c>
      <c r="I40" s="283"/>
      <c r="J40" s="98"/>
      <c r="K40" s="284">
        <f>I38+L38</f>
        <v>81575.08</v>
      </c>
      <c r="L40" s="285"/>
      <c r="O40" s="146">
        <v>42035</v>
      </c>
      <c r="P40" s="147">
        <v>10690</v>
      </c>
      <c r="Q40" s="159">
        <v>96350.9</v>
      </c>
      <c r="R40" s="189" t="s">
        <v>271</v>
      </c>
      <c r="S40" s="187">
        <f>35000+4300+5605.5+44300+7145.5</f>
        <v>96351</v>
      </c>
      <c r="T40" s="158">
        <f t="shared" si="0"/>
        <v>-0.10000000000582077</v>
      </c>
      <c r="W40" s="119"/>
      <c r="X40" s="153"/>
      <c r="Y40" s="153"/>
      <c r="Z40" s="113" t="s">
        <v>202</v>
      </c>
      <c r="AA40" s="121">
        <v>37200</v>
      </c>
      <c r="AB40" s="128"/>
    </row>
    <row r="41" spans="1:29" ht="15.75" x14ac:dyDescent="0.25">
      <c r="D41" s="276" t="s">
        <v>8</v>
      </c>
      <c r="E41" s="276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3"/>
      <c r="Y41" s="153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3"/>
      <c r="Y42" s="153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80" t="s">
        <v>249</v>
      </c>
      <c r="F43" s="57">
        <v>-1429720.57</v>
      </c>
      <c r="I43" s="185" t="s">
        <v>251</v>
      </c>
      <c r="J43" s="303">
        <f>F46</f>
        <v>423444.86999999988</v>
      </c>
      <c r="K43" s="304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305" t="s">
        <v>257</v>
      </c>
      <c r="I44" s="305"/>
      <c r="J44" s="306">
        <v>-174723.71</v>
      </c>
      <c r="K44" s="306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3"/>
      <c r="Y44" s="153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3" t="s">
        <v>9</v>
      </c>
      <c r="F45" s="184">
        <v>218235.22</v>
      </c>
      <c r="I45" s="181"/>
      <c r="J45" s="307">
        <v>0</v>
      </c>
      <c r="K45" s="307"/>
      <c r="L45" s="182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3"/>
      <c r="Y45" s="153"/>
      <c r="Z45" s="113" t="s">
        <v>202</v>
      </c>
      <c r="AA45" s="121">
        <v>0</v>
      </c>
      <c r="AB45" s="128"/>
    </row>
    <row r="46" spans="1:29" ht="16.5" customHeight="1" thickBot="1" x14ac:dyDescent="0.35">
      <c r="D46" s="274" t="s">
        <v>250</v>
      </c>
      <c r="E46" s="274"/>
      <c r="F46" s="55">
        <f>F44+F45</f>
        <v>423444.86999999988</v>
      </c>
      <c r="I46" s="181" t="s">
        <v>13</v>
      </c>
      <c r="J46" s="308">
        <f t="shared" ref="J46" si="1">SUM(J43:K45)</f>
        <v>248721.15999999989</v>
      </c>
      <c r="K46" s="309"/>
      <c r="L46" s="182"/>
      <c r="W46" s="119"/>
      <c r="X46" s="153"/>
      <c r="Y46" s="153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4">
        <v>5550</v>
      </c>
      <c r="Y54" s="154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5"/>
      <c r="Y57" s="155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6"/>
      <c r="Y58" s="156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6"/>
      <c r="Y59" s="156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6"/>
      <c r="Y60" s="156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6"/>
      <c r="Y61" s="156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4">
        <v>5956.5</v>
      </c>
      <c r="Y65" s="154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5"/>
      <c r="Y68" s="155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6"/>
      <c r="Y69" s="156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6"/>
      <c r="Y70" s="156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61">
        <v>42034</v>
      </c>
    </row>
    <row r="76" spans="17:28" ht="15.75" x14ac:dyDescent="0.25">
      <c r="W76" s="126"/>
      <c r="X76" s="154">
        <v>0</v>
      </c>
      <c r="Y76" s="154"/>
      <c r="Z76" s="117" t="s">
        <v>202</v>
      </c>
      <c r="AA76" s="118">
        <v>4939.5</v>
      </c>
      <c r="AB76" s="162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62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62"/>
    </row>
    <row r="79" spans="17:28" ht="16.5" thickBot="1" x14ac:dyDescent="0.3">
      <c r="W79" s="112"/>
      <c r="X79" s="163">
        <v>0</v>
      </c>
      <c r="Y79" s="155"/>
      <c r="Z79" s="132" t="s">
        <v>202</v>
      </c>
      <c r="AA79" s="133">
        <v>0</v>
      </c>
      <c r="AB79" s="162"/>
    </row>
    <row r="80" spans="17:28" ht="17.25" thickTop="1" thickBot="1" x14ac:dyDescent="0.3">
      <c r="W80" s="138"/>
      <c r="X80" s="156">
        <f>SUM(X75:X79)</f>
        <v>57579.27</v>
      </c>
      <c r="Y80" s="156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6"/>
      <c r="Y81" s="156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6">
        <v>10577</v>
      </c>
      <c r="X87" s="114">
        <v>43928.86</v>
      </c>
      <c r="Y87" s="114"/>
      <c r="Z87" s="113" t="s">
        <v>202</v>
      </c>
      <c r="AA87" s="114">
        <v>37176</v>
      </c>
      <c r="AB87" s="161">
        <v>42035</v>
      </c>
    </row>
    <row r="88" spans="23:28" ht="15.75" x14ac:dyDescent="0.25">
      <c r="W88" s="197">
        <v>10655</v>
      </c>
      <c r="X88" s="154">
        <v>8689.7000000000007</v>
      </c>
      <c r="Y88" s="154"/>
      <c r="Z88" s="127" t="s">
        <v>202</v>
      </c>
      <c r="AA88" s="118">
        <v>6753</v>
      </c>
      <c r="AB88" s="162">
        <v>42035</v>
      </c>
    </row>
    <row r="89" spans="23:28" ht="15.75" x14ac:dyDescent="0.25">
      <c r="W89" s="196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62">
        <v>42035</v>
      </c>
    </row>
    <row r="90" spans="23:28" ht="15.75" x14ac:dyDescent="0.25">
      <c r="W90" s="196"/>
      <c r="X90" s="114"/>
      <c r="Y90" s="114"/>
      <c r="Z90" s="194">
        <v>27250557</v>
      </c>
      <c r="AA90" s="114">
        <v>35000</v>
      </c>
      <c r="AB90" s="162">
        <v>42035</v>
      </c>
    </row>
    <row r="91" spans="23:28" ht="15.75" x14ac:dyDescent="0.25">
      <c r="W91" s="198"/>
      <c r="X91" s="155">
        <v>0</v>
      </c>
      <c r="Y91" s="155"/>
      <c r="Z91" s="132" t="s">
        <v>202</v>
      </c>
      <c r="AA91" s="133">
        <v>4300</v>
      </c>
      <c r="AB91" s="190">
        <v>42035</v>
      </c>
    </row>
    <row r="92" spans="23:28" ht="15.75" x14ac:dyDescent="0.25">
      <c r="W92" s="199"/>
      <c r="X92" s="153"/>
      <c r="Y92" s="153"/>
      <c r="Z92" s="127">
        <v>2720559</v>
      </c>
      <c r="AA92" s="118">
        <v>5605.5</v>
      </c>
      <c r="AB92" s="202">
        <v>42036</v>
      </c>
    </row>
    <row r="93" spans="23:28" ht="15.75" x14ac:dyDescent="0.25">
      <c r="W93" s="196"/>
      <c r="X93" s="114"/>
      <c r="Y93" s="114"/>
      <c r="Z93" s="194">
        <v>2720558</v>
      </c>
      <c r="AA93" s="118">
        <v>44300</v>
      </c>
      <c r="AB93" s="202">
        <v>42036</v>
      </c>
    </row>
    <row r="94" spans="23:28" x14ac:dyDescent="0.25">
      <c r="W94" s="199"/>
      <c r="X94" s="153"/>
      <c r="Y94" s="153"/>
      <c r="Z94" s="195"/>
      <c r="AA94" s="121"/>
      <c r="AB94" s="128"/>
    </row>
    <row r="95" spans="23:28" x14ac:dyDescent="0.25">
      <c r="W95" s="199"/>
      <c r="X95" s="153"/>
      <c r="Y95" s="153"/>
      <c r="Z95" s="195"/>
      <c r="AA95" s="121"/>
      <c r="AB95" s="128"/>
    </row>
    <row r="96" spans="23:28" x14ac:dyDescent="0.25">
      <c r="W96" s="199"/>
      <c r="X96" s="153"/>
      <c r="Y96" s="153"/>
      <c r="Z96" s="119"/>
      <c r="AA96" s="121"/>
      <c r="AB96" s="128"/>
    </row>
    <row r="97" spans="23:28" ht="16.5" thickBot="1" x14ac:dyDescent="0.3">
      <c r="W97" s="200"/>
      <c r="X97" s="156">
        <f>SUM(X87:X91)</f>
        <v>141824.5</v>
      </c>
      <c r="Y97" s="156"/>
      <c r="Z97" s="191" t="s">
        <v>232</v>
      </c>
      <c r="AA97" s="192">
        <f>SUM(AA87:AA93)</f>
        <v>141824.5</v>
      </c>
      <c r="AB97" s="193"/>
    </row>
    <row r="98" spans="23:28" x14ac:dyDescent="0.25">
      <c r="W98" s="201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abSelected="1" topLeftCell="A22" workbookViewId="0">
      <selection activeCell="K34" sqref="K34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5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277" t="s">
        <v>241</v>
      </c>
      <c r="D1" s="277"/>
      <c r="E1" s="277"/>
      <c r="F1" s="277"/>
      <c r="G1" s="277"/>
      <c r="H1" s="277"/>
      <c r="I1" s="277"/>
      <c r="J1" s="277"/>
      <c r="K1" s="277"/>
    </row>
    <row r="2" spans="1:30" ht="16.5" thickBot="1" x14ac:dyDescent="0.3">
      <c r="E2" s="145"/>
      <c r="F2" s="50"/>
      <c r="Y2" s="104"/>
      <c r="Z2" s="227">
        <v>42047</v>
      </c>
      <c r="AA2" s="218"/>
      <c r="AB2" s="134" t="s">
        <v>200</v>
      </c>
      <c r="AC2" s="88"/>
    </row>
    <row r="3" spans="1:30" ht="16.5" thickBot="1" x14ac:dyDescent="0.3">
      <c r="C3" s="44" t="s">
        <v>0</v>
      </c>
      <c r="D3" s="3"/>
      <c r="R3" s="300" t="s">
        <v>240</v>
      </c>
      <c r="S3" s="301"/>
      <c r="T3" s="302"/>
      <c r="X3" s="102"/>
      <c r="Y3" s="104"/>
      <c r="Z3" s="103"/>
      <c r="AA3" s="103"/>
      <c r="AB3" s="103"/>
      <c r="AC3" s="216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298" t="s">
        <v>14</v>
      </c>
      <c r="F4" s="299"/>
      <c r="I4" s="280" t="s">
        <v>4</v>
      </c>
      <c r="J4" s="281"/>
      <c r="K4" s="281"/>
      <c r="L4" s="281"/>
      <c r="M4" s="69" t="s">
        <v>18</v>
      </c>
      <c r="N4" s="206" t="s">
        <v>264</v>
      </c>
      <c r="Y4" s="196">
        <v>10690</v>
      </c>
      <c r="Z4" s="130">
        <v>7145.5</v>
      </c>
      <c r="AA4" s="130"/>
      <c r="AB4" s="113" t="s">
        <v>202</v>
      </c>
      <c r="AC4" s="217">
        <v>7145.5</v>
      </c>
      <c r="AD4" s="215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6">
        <v>42036</v>
      </c>
      <c r="Q5" s="147">
        <v>10771</v>
      </c>
      <c r="R5" s="159">
        <v>10067.719999999999</v>
      </c>
      <c r="S5" s="104">
        <v>42047</v>
      </c>
      <c r="T5" s="103">
        <v>10067.719999999999</v>
      </c>
      <c r="U5" s="157">
        <f t="shared" ref="U5:U47" si="0">R5-T5</f>
        <v>0</v>
      </c>
      <c r="V5" s="105"/>
      <c r="W5" s="106"/>
      <c r="Y5" s="197">
        <v>10771</v>
      </c>
      <c r="Z5" s="210">
        <v>10067.719999999999</v>
      </c>
      <c r="AA5" s="210"/>
      <c r="AB5" s="127" t="s">
        <v>202</v>
      </c>
      <c r="AC5" s="210">
        <v>23088</v>
      </c>
      <c r="AD5" s="215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6">
        <v>42036</v>
      </c>
      <c r="Q6" s="147">
        <v>10774</v>
      </c>
      <c r="R6" s="159">
        <v>3650</v>
      </c>
      <c r="S6" s="104">
        <v>42047</v>
      </c>
      <c r="T6" s="103">
        <v>3650</v>
      </c>
      <c r="U6" s="157">
        <f t="shared" si="0"/>
        <v>0</v>
      </c>
      <c r="V6" s="105"/>
      <c r="W6" s="108"/>
      <c r="Y6" s="196">
        <v>10774</v>
      </c>
      <c r="Z6" s="210">
        <v>3650</v>
      </c>
      <c r="AA6" s="210"/>
      <c r="AB6" s="127" t="s">
        <v>202</v>
      </c>
      <c r="AC6" s="210">
        <v>5301.5</v>
      </c>
      <c r="AD6" s="215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6">
        <v>42037</v>
      </c>
      <c r="Q7" s="147">
        <v>10839</v>
      </c>
      <c r="R7" s="159">
        <v>9370</v>
      </c>
      <c r="S7" s="104">
        <v>42047</v>
      </c>
      <c r="T7" s="103">
        <v>9370</v>
      </c>
      <c r="U7" s="158">
        <f t="shared" si="0"/>
        <v>0</v>
      </c>
      <c r="V7" s="105"/>
      <c r="W7" s="108"/>
      <c r="Y7" s="196">
        <v>10839</v>
      </c>
      <c r="Z7" s="130">
        <v>9370</v>
      </c>
      <c r="AA7" s="130"/>
      <c r="AB7" s="113" t="s">
        <v>202</v>
      </c>
      <c r="AC7" s="210">
        <v>2512</v>
      </c>
      <c r="AD7" s="215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4" t="s">
        <v>267</v>
      </c>
      <c r="N8" s="207">
        <v>25600</v>
      </c>
      <c r="O8" s="80"/>
      <c r="P8" s="146">
        <v>42038</v>
      </c>
      <c r="Q8" s="147">
        <v>10928</v>
      </c>
      <c r="R8" s="159">
        <v>7813.3</v>
      </c>
      <c r="S8" s="104">
        <v>42047</v>
      </c>
      <c r="T8" s="103">
        <v>7813.3</v>
      </c>
      <c r="U8" s="158">
        <f t="shared" si="0"/>
        <v>0</v>
      </c>
      <c r="V8" s="105"/>
      <c r="W8" s="106"/>
      <c r="Y8" s="196">
        <v>10928</v>
      </c>
      <c r="Z8" s="210">
        <v>7813.3</v>
      </c>
      <c r="AA8" s="210"/>
      <c r="AB8" s="113" t="s">
        <v>202</v>
      </c>
      <c r="AC8" s="210">
        <v>33850</v>
      </c>
      <c r="AD8" s="215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376</v>
      </c>
      <c r="M9" s="67" t="s">
        <v>268</v>
      </c>
      <c r="N9" s="75">
        <v>43781.5</v>
      </c>
      <c r="O9" s="80"/>
      <c r="P9" s="146">
        <v>42039</v>
      </c>
      <c r="Q9" s="147">
        <v>11028</v>
      </c>
      <c r="R9" s="159">
        <v>33865.300000000003</v>
      </c>
      <c r="S9" s="104">
        <v>42047</v>
      </c>
      <c r="T9" s="103">
        <v>33865.300000000003</v>
      </c>
      <c r="U9" s="158">
        <f t="shared" si="0"/>
        <v>0</v>
      </c>
      <c r="Y9" s="196">
        <v>11028</v>
      </c>
      <c r="Z9" s="210">
        <v>33865.300000000003</v>
      </c>
      <c r="AA9" s="210"/>
      <c r="AB9" s="113" t="s">
        <v>202</v>
      </c>
      <c r="AC9" s="210">
        <v>7361.5</v>
      </c>
      <c r="AD9" s="215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6">
        <v>42040</v>
      </c>
      <c r="Q10" s="208">
        <v>11107</v>
      </c>
      <c r="R10" s="159">
        <v>8643.1</v>
      </c>
      <c r="S10" s="104">
        <v>42047</v>
      </c>
      <c r="T10" s="103">
        <f>5366.5+3276.6</f>
        <v>8643.1</v>
      </c>
      <c r="U10" s="158">
        <f t="shared" si="0"/>
        <v>0</v>
      </c>
      <c r="Y10" s="196">
        <v>11107</v>
      </c>
      <c r="Z10" s="210">
        <v>8643.1</v>
      </c>
      <c r="AA10" s="210"/>
      <c r="AB10" s="113" t="s">
        <v>202</v>
      </c>
      <c r="AC10" s="210">
        <v>5366.5</v>
      </c>
      <c r="AD10" s="215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6">
        <v>42040</v>
      </c>
      <c r="Q11" s="147">
        <v>11183</v>
      </c>
      <c r="R11" s="159">
        <v>69578.64</v>
      </c>
      <c r="S11" s="104">
        <v>42047</v>
      </c>
      <c r="T11" s="103">
        <f>25600+38400+5448.5+130+0.14</f>
        <v>69578.64</v>
      </c>
      <c r="U11" s="158">
        <f t="shared" si="0"/>
        <v>0</v>
      </c>
      <c r="Y11" s="196">
        <v>11183</v>
      </c>
      <c r="Z11" s="210">
        <v>69578.64</v>
      </c>
      <c r="AA11" s="210"/>
      <c r="AB11" s="113" t="s">
        <v>202</v>
      </c>
      <c r="AC11" s="210">
        <v>25600</v>
      </c>
      <c r="AD11" s="215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7850.81</v>
      </c>
      <c r="M12" s="67" t="s">
        <v>272</v>
      </c>
      <c r="N12" s="75">
        <v>48214</v>
      </c>
      <c r="O12" s="80"/>
      <c r="P12" s="146">
        <v>42041</v>
      </c>
      <c r="Q12" s="208">
        <v>11298</v>
      </c>
      <c r="R12" s="159">
        <v>7361.6</v>
      </c>
      <c r="S12" s="104">
        <v>42047</v>
      </c>
      <c r="T12" s="103">
        <v>7361.6</v>
      </c>
      <c r="U12" s="158">
        <f t="shared" si="0"/>
        <v>0</v>
      </c>
      <c r="Y12" s="196">
        <v>11298</v>
      </c>
      <c r="Z12" s="210">
        <v>7361.6</v>
      </c>
      <c r="AA12" s="210"/>
      <c r="AB12" s="113" t="s">
        <v>202</v>
      </c>
      <c r="AC12" s="210">
        <v>38415.5</v>
      </c>
      <c r="AD12" s="215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6">
        <v>42041</v>
      </c>
      <c r="Q13" s="147">
        <v>11317</v>
      </c>
      <c r="R13" s="159">
        <v>48049.65</v>
      </c>
      <c r="S13" s="104" t="s">
        <v>279</v>
      </c>
      <c r="T13" s="103">
        <f>29750+12600+5699.5</f>
        <v>48049.5</v>
      </c>
      <c r="U13" s="158">
        <f t="shared" si="0"/>
        <v>0.15000000000145519</v>
      </c>
      <c r="Y13" s="196">
        <v>11317</v>
      </c>
      <c r="Z13" s="210">
        <v>29750</v>
      </c>
      <c r="AA13" s="210"/>
      <c r="AB13" s="113" t="s">
        <v>202</v>
      </c>
      <c r="AC13" s="210">
        <v>29750</v>
      </c>
      <c r="AD13" s="215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6">
        <v>42042</v>
      </c>
      <c r="Q14" s="147">
        <v>11399</v>
      </c>
      <c r="R14" s="159">
        <v>85674.76</v>
      </c>
      <c r="S14" s="104">
        <v>42051</v>
      </c>
      <c r="T14" s="103">
        <f>5244.5+13580.5+47200+19650</f>
        <v>85675</v>
      </c>
      <c r="U14" s="158">
        <f t="shared" si="0"/>
        <v>-0.24000000000523869</v>
      </c>
      <c r="Y14" s="196"/>
      <c r="Z14" s="210">
        <v>0</v>
      </c>
      <c r="AA14" s="210"/>
      <c r="AB14" s="113" t="s">
        <v>202</v>
      </c>
      <c r="AC14" s="210">
        <v>3276.5</v>
      </c>
      <c r="AD14" s="215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6">
        <v>42042</v>
      </c>
      <c r="Q15" s="147">
        <v>11414</v>
      </c>
      <c r="R15" s="159">
        <v>5162.8999999999996</v>
      </c>
      <c r="S15" s="148" t="s">
        <v>285</v>
      </c>
      <c r="T15" s="103">
        <f>500+4662.9</f>
        <v>5162.8999999999996</v>
      </c>
      <c r="U15" s="158">
        <f t="shared" si="0"/>
        <v>0</v>
      </c>
      <c r="Y15" s="196"/>
      <c r="Z15" s="210">
        <v>0</v>
      </c>
      <c r="AA15" s="210"/>
      <c r="AB15" s="113" t="s">
        <v>202</v>
      </c>
      <c r="AC15" s="210">
        <v>5448.5</v>
      </c>
      <c r="AD15" s="215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6">
        <v>42043</v>
      </c>
      <c r="Q16" s="147">
        <v>11466</v>
      </c>
      <c r="R16" s="159">
        <v>10189</v>
      </c>
      <c r="S16" s="104">
        <v>42051</v>
      </c>
      <c r="T16" s="103">
        <v>10189</v>
      </c>
      <c r="U16" s="158">
        <f t="shared" si="0"/>
        <v>0</v>
      </c>
      <c r="Y16" s="196"/>
      <c r="Z16" s="210">
        <v>0</v>
      </c>
      <c r="AA16" s="210"/>
      <c r="AB16" s="113" t="s">
        <v>202</v>
      </c>
      <c r="AC16" s="210">
        <v>130</v>
      </c>
      <c r="AD16" s="215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6">
        <v>42044</v>
      </c>
      <c r="Q17" s="147">
        <v>11567</v>
      </c>
      <c r="R17" s="159">
        <v>4611.8</v>
      </c>
      <c r="S17" s="104">
        <v>42051</v>
      </c>
      <c r="T17" s="88">
        <v>4612</v>
      </c>
      <c r="U17" s="158">
        <f t="shared" si="0"/>
        <v>-0.1999999999998181</v>
      </c>
      <c r="Y17" s="196"/>
      <c r="Z17" s="210">
        <v>0</v>
      </c>
      <c r="AA17" s="210"/>
      <c r="AB17" s="113"/>
      <c r="AC17" s="210">
        <v>0</v>
      </c>
      <c r="AD17" s="209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6">
        <v>42045</v>
      </c>
      <c r="Q18" s="147">
        <v>11619</v>
      </c>
      <c r="R18" s="159">
        <v>55923.08</v>
      </c>
      <c r="S18" s="104">
        <v>42051</v>
      </c>
      <c r="T18" s="103">
        <f>17100+7420+6482+18978.5+5942.5</f>
        <v>55923</v>
      </c>
      <c r="U18" s="158">
        <f t="shared" si="0"/>
        <v>8.000000000174623E-2</v>
      </c>
      <c r="Y18" s="199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6">
        <v>42045</v>
      </c>
      <c r="Q19" s="147">
        <v>11657</v>
      </c>
      <c r="R19" s="159">
        <v>3172.2</v>
      </c>
      <c r="S19" s="104">
        <v>42051</v>
      </c>
      <c r="T19" s="103">
        <v>3172</v>
      </c>
      <c r="U19" s="158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6">
        <v>42046</v>
      </c>
      <c r="Q20" s="147">
        <v>11769</v>
      </c>
      <c r="R20" s="159">
        <v>30271.37</v>
      </c>
      <c r="S20" s="104">
        <v>42051</v>
      </c>
      <c r="T20" s="103">
        <v>30271.5</v>
      </c>
      <c r="U20" s="158">
        <f t="shared" si="0"/>
        <v>-0.13000000000101863</v>
      </c>
      <c r="Y20" s="219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6">
        <v>42047</v>
      </c>
      <c r="Q21" s="147">
        <v>11855</v>
      </c>
      <c r="R21" s="159">
        <v>6293.6</v>
      </c>
      <c r="S21" s="104">
        <v>42051</v>
      </c>
      <c r="T21" s="103">
        <v>6293.5</v>
      </c>
      <c r="U21" s="158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6">
        <v>42047</v>
      </c>
      <c r="Q22" s="147">
        <v>11862</v>
      </c>
      <c r="R22" s="159">
        <v>41482.370000000003</v>
      </c>
      <c r="S22" s="104">
        <v>42051</v>
      </c>
      <c r="T22" s="103">
        <f>24950+4945.5+5606+5981</f>
        <v>41482.5</v>
      </c>
      <c r="U22" s="158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6">
        <v>42048</v>
      </c>
      <c r="Q23" s="147">
        <v>11985</v>
      </c>
      <c r="R23" s="210">
        <v>78416.350000000006</v>
      </c>
      <c r="S23" s="231" t="s">
        <v>286</v>
      </c>
      <c r="T23" s="103">
        <f>12450+65966.35</f>
        <v>78416.350000000006</v>
      </c>
      <c r="U23" s="158">
        <f t="shared" si="0"/>
        <v>0</v>
      </c>
      <c r="Y23" s="104"/>
      <c r="Z23" s="226">
        <v>42051</v>
      </c>
      <c r="AA23" s="218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6">
        <v>42049</v>
      </c>
      <c r="Q24" s="147">
        <v>12073</v>
      </c>
      <c r="R24" s="159">
        <v>2604.3000000000002</v>
      </c>
      <c r="S24" s="104">
        <v>42056</v>
      </c>
      <c r="T24" s="103">
        <v>2604.3000000000002</v>
      </c>
      <c r="U24" s="158">
        <f t="shared" si="0"/>
        <v>0</v>
      </c>
      <c r="Y24" s="104"/>
      <c r="Z24" s="103"/>
      <c r="AA24" s="103"/>
      <c r="AB24" s="103"/>
      <c r="AC24" s="216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6">
        <v>42050</v>
      </c>
      <c r="Q25" s="147">
        <v>12142</v>
      </c>
      <c r="R25" s="159">
        <v>6584.4</v>
      </c>
      <c r="S25" s="104">
        <v>42056</v>
      </c>
      <c r="T25" s="103">
        <v>6584.4</v>
      </c>
      <c r="U25" s="158">
        <f t="shared" si="0"/>
        <v>0</v>
      </c>
      <c r="Y25" s="196">
        <v>11317</v>
      </c>
      <c r="Z25" s="130">
        <v>18299.650000000001</v>
      </c>
      <c r="AA25" s="130"/>
      <c r="AB25" s="113" t="s">
        <v>202</v>
      </c>
      <c r="AC25" s="217">
        <v>12600</v>
      </c>
      <c r="AD25" s="224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6">
        <v>42051</v>
      </c>
      <c r="Q26" s="147">
        <v>12227</v>
      </c>
      <c r="R26" s="159">
        <v>10284.9</v>
      </c>
      <c r="S26" s="104">
        <v>42056</v>
      </c>
      <c r="T26" s="103">
        <v>10284.9</v>
      </c>
      <c r="U26" s="158">
        <f t="shared" si="0"/>
        <v>0</v>
      </c>
      <c r="Y26" s="197">
        <v>11399</v>
      </c>
      <c r="Z26" s="210">
        <v>85674.76</v>
      </c>
      <c r="AA26" s="210"/>
      <c r="AB26" s="127" t="s">
        <v>202</v>
      </c>
      <c r="AC26" s="210">
        <v>47200</v>
      </c>
      <c r="AD26" s="224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4" t="s">
        <v>291</v>
      </c>
      <c r="N27" s="207">
        <v>55868.7</v>
      </c>
      <c r="O27" s="80"/>
      <c r="P27" s="146">
        <v>42051</v>
      </c>
      <c r="Q27" s="147">
        <v>12231</v>
      </c>
      <c r="R27" s="159">
        <v>79037.75</v>
      </c>
      <c r="S27" s="104">
        <v>42056</v>
      </c>
      <c r="T27" s="103">
        <v>79037.75</v>
      </c>
      <c r="U27" s="158">
        <f t="shared" si="0"/>
        <v>0</v>
      </c>
      <c r="Y27" s="196">
        <v>11414</v>
      </c>
      <c r="Z27" s="210">
        <v>500</v>
      </c>
      <c r="AA27" s="210" t="s">
        <v>242</v>
      </c>
      <c r="AB27" s="127" t="s">
        <v>202</v>
      </c>
      <c r="AC27" s="210">
        <v>5699.5</v>
      </c>
      <c r="AD27" s="224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4" t="s">
        <v>292</v>
      </c>
      <c r="N28" s="207">
        <v>36150</v>
      </c>
      <c r="O28" s="80"/>
      <c r="P28" s="146">
        <v>42052</v>
      </c>
      <c r="Q28" s="147">
        <v>12360</v>
      </c>
      <c r="R28" s="159">
        <v>52715.48</v>
      </c>
      <c r="S28" s="104">
        <v>42056</v>
      </c>
      <c r="T28" s="103">
        <v>52715.48</v>
      </c>
      <c r="U28" s="158">
        <f t="shared" si="0"/>
        <v>0</v>
      </c>
      <c r="X28" s="134"/>
      <c r="Y28" s="196">
        <v>11466</v>
      </c>
      <c r="Z28" s="130">
        <v>10189</v>
      </c>
      <c r="AA28" s="130"/>
      <c r="AB28" s="113" t="s">
        <v>202</v>
      </c>
      <c r="AC28" s="210">
        <v>19650</v>
      </c>
      <c r="AD28" s="224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6">
        <v>42054</v>
      </c>
      <c r="Q29" s="147">
        <v>12512</v>
      </c>
      <c r="R29" s="159">
        <v>19715.28</v>
      </c>
      <c r="S29" s="104">
        <v>42056</v>
      </c>
      <c r="T29" s="103">
        <v>19715.28</v>
      </c>
      <c r="U29" s="158">
        <f t="shared" si="0"/>
        <v>0</v>
      </c>
      <c r="X29" s="213"/>
      <c r="Y29" s="196">
        <v>11567</v>
      </c>
      <c r="Z29" s="210">
        <v>4611.8</v>
      </c>
      <c r="AA29" s="210"/>
      <c r="AB29" s="113" t="s">
        <v>202</v>
      </c>
      <c r="AC29" s="217">
        <v>13580.5</v>
      </c>
      <c r="AD29" s="224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4" t="s">
        <v>304</v>
      </c>
      <c r="N30" s="207">
        <v>44730</v>
      </c>
      <c r="O30" s="80"/>
      <c r="P30" s="146">
        <v>42054</v>
      </c>
      <c r="Q30" s="147">
        <v>12515</v>
      </c>
      <c r="R30" s="159">
        <v>11273</v>
      </c>
      <c r="S30" s="104" t="s">
        <v>294</v>
      </c>
      <c r="T30" s="88">
        <f>3967.94+7305.06</f>
        <v>11273</v>
      </c>
      <c r="U30" s="158">
        <f t="shared" si="0"/>
        <v>0</v>
      </c>
      <c r="X30" s="134"/>
      <c r="Y30" s="196">
        <v>11619</v>
      </c>
      <c r="Z30" s="210">
        <v>55923.08</v>
      </c>
      <c r="AA30" s="210"/>
      <c r="AB30" s="113" t="s">
        <v>202</v>
      </c>
      <c r="AC30" s="210">
        <v>10189</v>
      </c>
      <c r="AD30" s="224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4" t="s">
        <v>305</v>
      </c>
      <c r="N31" s="207">
        <v>45570</v>
      </c>
      <c r="O31" s="80"/>
      <c r="P31" s="146">
        <v>42054</v>
      </c>
      <c r="Q31" s="147">
        <v>12531</v>
      </c>
      <c r="R31" s="159">
        <v>43841.84</v>
      </c>
      <c r="S31" s="104">
        <v>42063</v>
      </c>
      <c r="T31" s="103">
        <v>43841.84</v>
      </c>
      <c r="U31" s="158">
        <f t="shared" si="0"/>
        <v>0</v>
      </c>
      <c r="X31" s="134"/>
      <c r="Y31" s="196">
        <v>11657</v>
      </c>
      <c r="Z31" s="210">
        <v>3172.2</v>
      </c>
      <c r="AA31" s="210"/>
      <c r="AB31" s="113" t="s">
        <v>202</v>
      </c>
      <c r="AC31" s="210">
        <v>5244.5</v>
      </c>
      <c r="AD31" s="224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306</v>
      </c>
      <c r="N32" s="75">
        <v>105655.5</v>
      </c>
      <c r="O32" s="80"/>
      <c r="P32" s="146">
        <v>42055</v>
      </c>
      <c r="Q32" s="147">
        <v>12581</v>
      </c>
      <c r="R32" s="159">
        <v>50545.72</v>
      </c>
      <c r="S32" s="104">
        <v>42063</v>
      </c>
      <c r="T32" s="103">
        <v>50545.72</v>
      </c>
      <c r="U32" s="158">
        <f t="shared" si="0"/>
        <v>0</v>
      </c>
      <c r="X32" s="134"/>
      <c r="Y32" s="196">
        <v>11769</v>
      </c>
      <c r="Z32" s="210">
        <v>30271.37</v>
      </c>
      <c r="AA32" s="210"/>
      <c r="AB32" s="113" t="s">
        <v>202</v>
      </c>
      <c r="AC32" s="210">
        <v>17100</v>
      </c>
      <c r="AD32" s="224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6">
        <v>42056</v>
      </c>
      <c r="Q33" s="147">
        <v>12721</v>
      </c>
      <c r="R33" s="159">
        <v>11184.7</v>
      </c>
      <c r="S33" s="104">
        <v>42063</v>
      </c>
      <c r="T33" s="88">
        <v>11184.7</v>
      </c>
      <c r="U33" s="158">
        <f t="shared" si="0"/>
        <v>0</v>
      </c>
      <c r="X33" s="134"/>
      <c r="Y33" s="196">
        <v>11855</v>
      </c>
      <c r="Z33" s="210">
        <v>6293.6</v>
      </c>
      <c r="AA33" s="210"/>
      <c r="AB33" s="113" t="s">
        <v>202</v>
      </c>
      <c r="AC33" s="210">
        <v>7420</v>
      </c>
      <c r="AD33" s="224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72"/>
      <c r="N34" s="273">
        <f>SUM(N5:N33)</f>
        <v>1374233.24</v>
      </c>
      <c r="O34" s="80"/>
      <c r="P34" s="146">
        <v>42056</v>
      </c>
      <c r="Q34" s="147">
        <v>12770</v>
      </c>
      <c r="R34" s="160">
        <v>7010.4</v>
      </c>
      <c r="S34" s="104">
        <v>42063</v>
      </c>
      <c r="T34" s="88">
        <v>7010.4</v>
      </c>
      <c r="U34" s="158">
        <f t="shared" si="0"/>
        <v>0</v>
      </c>
      <c r="X34" s="134"/>
      <c r="Y34" s="196">
        <v>11862</v>
      </c>
      <c r="Z34" s="210">
        <v>41482.370000000003</v>
      </c>
      <c r="AA34" s="210"/>
      <c r="AB34" s="113" t="s">
        <v>202</v>
      </c>
      <c r="AC34" s="210">
        <v>4612</v>
      </c>
      <c r="AD34" s="224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6">
        <v>42056</v>
      </c>
      <c r="Q35" s="147">
        <v>12780</v>
      </c>
      <c r="R35" s="159">
        <v>65691.37</v>
      </c>
      <c r="S35" s="104">
        <v>42063</v>
      </c>
      <c r="T35" s="103">
        <v>65691.37</v>
      </c>
      <c r="U35" s="158">
        <f t="shared" si="0"/>
        <v>0</v>
      </c>
      <c r="X35" s="134"/>
      <c r="Y35" s="196">
        <v>11985</v>
      </c>
      <c r="Z35" s="210">
        <v>12450</v>
      </c>
      <c r="AA35" s="210" t="s">
        <v>242</v>
      </c>
      <c r="AB35" s="113" t="s">
        <v>202</v>
      </c>
      <c r="AC35" s="210">
        <v>6482</v>
      </c>
      <c r="AD35" s="224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6">
        <v>42058</v>
      </c>
      <c r="Q36" s="147">
        <v>12884</v>
      </c>
      <c r="R36" s="159">
        <v>32770.199999999997</v>
      </c>
      <c r="S36" s="104">
        <v>42063</v>
      </c>
      <c r="T36" s="103">
        <v>32770.199999999997</v>
      </c>
      <c r="U36" s="158">
        <f t="shared" si="0"/>
        <v>0</v>
      </c>
      <c r="X36" s="134"/>
      <c r="Y36" s="196"/>
      <c r="Z36" s="210"/>
      <c r="AA36" s="210"/>
      <c r="AB36" s="113" t="s">
        <v>202</v>
      </c>
      <c r="AC36" s="210">
        <v>18978.5</v>
      </c>
      <c r="AD36" s="224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6">
        <v>42059</v>
      </c>
      <c r="Q37" s="147">
        <v>13052</v>
      </c>
      <c r="R37" s="159">
        <v>7299.6</v>
      </c>
      <c r="S37" s="104">
        <v>42063</v>
      </c>
      <c r="T37" s="103">
        <v>7299.6</v>
      </c>
      <c r="U37" s="158">
        <f t="shared" si="0"/>
        <v>0</v>
      </c>
      <c r="X37" s="134"/>
      <c r="Y37" s="196"/>
      <c r="Z37" s="210">
        <v>0</v>
      </c>
      <c r="AA37" s="210"/>
      <c r="AB37" s="113" t="s">
        <v>202</v>
      </c>
      <c r="AC37" s="210">
        <v>6442.5</v>
      </c>
      <c r="AD37" s="224">
        <v>42046</v>
      </c>
    </row>
    <row r="38" spans="1:30" ht="15.75" x14ac:dyDescent="0.25">
      <c r="B38" s="42" t="s">
        <v>1</v>
      </c>
      <c r="C38" s="48">
        <f>SUM(C4:C37)</f>
        <v>219447.72</v>
      </c>
      <c r="E38" s="143" t="s">
        <v>1</v>
      </c>
      <c r="F38" s="54">
        <f>SUM(F6:F37)</f>
        <v>1337655</v>
      </c>
      <c r="H38" s="145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54120.67</v>
      </c>
      <c r="P38" s="146">
        <v>42059</v>
      </c>
      <c r="Q38" s="147">
        <v>13061</v>
      </c>
      <c r="R38" s="159">
        <v>41006.089999999997</v>
      </c>
      <c r="S38" s="104">
        <v>42063</v>
      </c>
      <c r="T38" s="103">
        <v>41006.089999999997</v>
      </c>
      <c r="U38" s="158">
        <f t="shared" si="0"/>
        <v>0</v>
      </c>
      <c r="X38" s="134"/>
      <c r="Y38" s="196"/>
      <c r="Z38" s="210">
        <v>0</v>
      </c>
      <c r="AA38" s="210"/>
      <c r="AB38" s="113"/>
      <c r="AC38" s="210">
        <v>6293.5</v>
      </c>
      <c r="AD38" s="224">
        <v>42047</v>
      </c>
    </row>
    <row r="39" spans="1:30" ht="15.75" x14ac:dyDescent="0.25">
      <c r="P39" s="146">
        <v>42060</v>
      </c>
      <c r="Q39" s="147">
        <v>13131</v>
      </c>
      <c r="R39" s="159">
        <v>2247.6</v>
      </c>
      <c r="S39" s="104">
        <v>42063</v>
      </c>
      <c r="T39" s="103">
        <v>2247.6</v>
      </c>
      <c r="U39" s="158">
        <f t="shared" si="0"/>
        <v>0</v>
      </c>
      <c r="X39" s="134"/>
      <c r="Y39" s="119"/>
      <c r="Z39" s="121"/>
      <c r="AA39" s="121"/>
      <c r="AB39" s="121"/>
      <c r="AC39" s="121">
        <v>24950</v>
      </c>
      <c r="AD39" s="225">
        <v>42047</v>
      </c>
    </row>
    <row r="40" spans="1:30" ht="15.75" x14ac:dyDescent="0.25">
      <c r="A40" s="5"/>
      <c r="C40" s="49">
        <v>0</v>
      </c>
      <c r="D40" s="13"/>
      <c r="E40" s="13"/>
      <c r="F40" s="55"/>
      <c r="H40" s="282" t="s">
        <v>7</v>
      </c>
      <c r="I40" s="283"/>
      <c r="J40" s="144"/>
      <c r="K40" s="284">
        <f>I38+L38</f>
        <v>61817.17</v>
      </c>
      <c r="L40" s="285"/>
      <c r="P40" s="146">
        <v>42061</v>
      </c>
      <c r="Q40" s="147">
        <v>13222</v>
      </c>
      <c r="R40" s="159">
        <v>44633.09</v>
      </c>
      <c r="S40" s="104">
        <v>42063</v>
      </c>
      <c r="T40" s="243">
        <v>7849.92</v>
      </c>
      <c r="U40" s="249">
        <f t="shared" si="0"/>
        <v>36783.17</v>
      </c>
      <c r="X40" s="134"/>
      <c r="Y40" s="119"/>
      <c r="Z40" s="121"/>
      <c r="AA40" s="121"/>
      <c r="AB40" s="121"/>
      <c r="AC40" s="121">
        <v>4945.5</v>
      </c>
      <c r="AD40" s="225">
        <v>42047</v>
      </c>
    </row>
    <row r="41" spans="1:30" ht="15.75" x14ac:dyDescent="0.25">
      <c r="D41" s="276" t="s">
        <v>8</v>
      </c>
      <c r="E41" s="276"/>
      <c r="F41" s="56">
        <f>F38-K40</f>
        <v>1275837.83</v>
      </c>
      <c r="I41" s="65"/>
      <c r="J41" s="65"/>
      <c r="P41" s="110">
        <v>42062</v>
      </c>
      <c r="Q41" s="250">
        <v>13373</v>
      </c>
      <c r="R41" s="43">
        <v>7102</v>
      </c>
      <c r="T41" s="56">
        <v>0</v>
      </c>
      <c r="U41" s="252">
        <f t="shared" si="0"/>
        <v>7102</v>
      </c>
      <c r="X41" s="134"/>
      <c r="Y41" s="199"/>
      <c r="Z41" s="121">
        <v>0</v>
      </c>
      <c r="AA41" s="121"/>
      <c r="AB41" s="113"/>
      <c r="AC41" s="121">
        <v>5606</v>
      </c>
      <c r="AD41" s="225">
        <v>42048</v>
      </c>
    </row>
    <row r="42" spans="1:30" x14ac:dyDescent="0.25">
      <c r="D42" s="13"/>
      <c r="E42" s="13" t="s">
        <v>0</v>
      </c>
      <c r="F42" s="55">
        <f>-C38</f>
        <v>-219447.72</v>
      </c>
      <c r="P42" s="162">
        <v>42062</v>
      </c>
      <c r="Q42" s="251">
        <v>13378</v>
      </c>
      <c r="R42" s="153">
        <v>49134.6</v>
      </c>
      <c r="T42" s="56">
        <v>0</v>
      </c>
      <c r="U42" s="252">
        <f t="shared" si="0"/>
        <v>49134.6</v>
      </c>
      <c r="X42" s="28"/>
      <c r="Y42" s="119"/>
      <c r="Z42" s="121"/>
      <c r="AA42" s="121"/>
      <c r="AB42" s="121"/>
      <c r="AC42" s="121">
        <v>5981</v>
      </c>
      <c r="AD42" s="225">
        <v>42048</v>
      </c>
    </row>
    <row r="43" spans="1:30" ht="15.75" x14ac:dyDescent="0.25">
      <c r="C43" s="43" t="s">
        <v>12</v>
      </c>
      <c r="D43" t="s">
        <v>307</v>
      </c>
      <c r="F43" s="43">
        <f>-R49</f>
        <v>-1163445.4399999997</v>
      </c>
      <c r="I43" s="286"/>
      <c r="J43" s="286"/>
      <c r="K43" s="286"/>
      <c r="L43" s="2"/>
      <c r="P43" s="162">
        <v>42062</v>
      </c>
      <c r="Q43" s="251">
        <v>13388</v>
      </c>
      <c r="R43" s="153">
        <v>25798.9</v>
      </c>
      <c r="T43" s="56">
        <v>0</v>
      </c>
      <c r="U43" s="252">
        <f t="shared" si="0"/>
        <v>25798.9</v>
      </c>
      <c r="X43" s="28"/>
      <c r="Y43" s="113"/>
      <c r="Z43" s="210"/>
      <c r="AA43" s="210"/>
      <c r="AB43" s="210"/>
      <c r="AC43" s="210">
        <v>3172</v>
      </c>
      <c r="AD43" s="224">
        <v>42048</v>
      </c>
    </row>
    <row r="44" spans="1:30" ht="16.5" thickBot="1" x14ac:dyDescent="0.3">
      <c r="E44" s="5" t="s">
        <v>10</v>
      </c>
      <c r="F44" s="58">
        <f>SUM(F41:F43)</f>
        <v>-107055.32999999961</v>
      </c>
      <c r="I44" s="287"/>
      <c r="J44" s="287"/>
      <c r="K44" s="287"/>
      <c r="L44" s="33"/>
      <c r="P44" s="162">
        <v>42063</v>
      </c>
      <c r="Q44" s="251">
        <v>13507</v>
      </c>
      <c r="R44" s="153">
        <v>69503.48</v>
      </c>
      <c r="S44" s="55"/>
      <c r="T44" s="56"/>
      <c r="U44" s="252">
        <f t="shared" si="0"/>
        <v>69503.48</v>
      </c>
      <c r="X44" s="28"/>
      <c r="Y44" s="113"/>
      <c r="Z44" s="210"/>
      <c r="AA44" s="210"/>
      <c r="AB44" s="210"/>
      <c r="AC44" s="210">
        <v>30271.5</v>
      </c>
      <c r="AD44" s="224">
        <v>42048</v>
      </c>
    </row>
    <row r="45" spans="1:30" ht="17.25" thickTop="1" thickBot="1" x14ac:dyDescent="0.3">
      <c r="D45" s="271" t="s">
        <v>9</v>
      </c>
      <c r="E45" s="271"/>
      <c r="F45" s="59">
        <v>181901.18</v>
      </c>
      <c r="I45" s="288" t="s">
        <v>13</v>
      </c>
      <c r="J45" s="289"/>
      <c r="K45" s="289"/>
      <c r="L45" s="292">
        <f>F46+L44</f>
        <v>74845.850000000384</v>
      </c>
      <c r="P45" s="162">
        <v>42063</v>
      </c>
      <c r="Q45" s="251">
        <v>13512</v>
      </c>
      <c r="R45" s="153">
        <v>3864</v>
      </c>
      <c r="S45" s="55"/>
      <c r="T45" s="56"/>
      <c r="U45" s="252">
        <f t="shared" si="0"/>
        <v>3864</v>
      </c>
      <c r="X45" s="28"/>
      <c r="Y45" s="113"/>
      <c r="Z45" s="220"/>
      <c r="AA45" s="220"/>
      <c r="AB45" s="220"/>
      <c r="AC45" s="220">
        <v>12450</v>
      </c>
      <c r="AD45" s="224">
        <v>42048</v>
      </c>
    </row>
    <row r="46" spans="1:30" ht="19.5" thickBot="1" x14ac:dyDescent="0.35">
      <c r="E46" s="6" t="s">
        <v>11</v>
      </c>
      <c r="F46" s="48">
        <f>F45+F44</f>
        <v>74845.850000000384</v>
      </c>
      <c r="I46" s="290"/>
      <c r="J46" s="291"/>
      <c r="K46" s="291"/>
      <c r="L46" s="293"/>
      <c r="P46" s="162"/>
      <c r="Q46" s="251"/>
      <c r="R46" s="153"/>
      <c r="S46" s="55"/>
      <c r="T46" s="56"/>
      <c r="U46" s="252">
        <f t="shared" si="0"/>
        <v>0</v>
      </c>
      <c r="X46" s="28"/>
      <c r="Z46" s="221">
        <f>SUM(Z25:Z41)</f>
        <v>268867.83</v>
      </c>
      <c r="AA46" s="222"/>
      <c r="AB46" s="222"/>
      <c r="AC46" s="223">
        <f>SUM(AC25:AC45)</f>
        <v>268868</v>
      </c>
    </row>
    <row r="47" spans="1:30" ht="16.5" thickTop="1" x14ac:dyDescent="0.25">
      <c r="P47" s="162"/>
      <c r="Q47" s="251"/>
      <c r="R47" s="153"/>
      <c r="S47" s="55"/>
      <c r="T47" s="56"/>
      <c r="U47" s="252">
        <f t="shared" si="0"/>
        <v>0</v>
      </c>
      <c r="X47" s="212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53">
        <v>0</v>
      </c>
      <c r="X48" s="28"/>
      <c r="Y48" s="135"/>
      <c r="Z48" s="88"/>
      <c r="AA48" s="88"/>
      <c r="AB48" s="88"/>
      <c r="AC48" s="88"/>
      <c r="AD48" s="212"/>
    </row>
    <row r="49" spans="14:30" customFormat="1" ht="16.5" thickTop="1" x14ac:dyDescent="0.25">
      <c r="N49" s="43"/>
      <c r="P49" s="110"/>
      <c r="Q49" s="111"/>
      <c r="R49" s="58">
        <f>SUM(R5:R48)</f>
        <v>1163445.4399999997</v>
      </c>
      <c r="S49" s="58"/>
      <c r="T49" s="58">
        <f>SUM(T5:T48)</f>
        <v>971259.45999999985</v>
      </c>
      <c r="U49" s="43">
        <f>SUM(U5:U48)</f>
        <v>192185.97999999998</v>
      </c>
      <c r="X49" s="28"/>
      <c r="Y49" s="104"/>
      <c r="Z49" s="227">
        <v>42056</v>
      </c>
      <c r="AA49" s="218"/>
      <c r="AB49" s="134" t="s">
        <v>200</v>
      </c>
      <c r="AC49" s="88"/>
    </row>
    <row r="50" spans="14:30" customFormat="1" x14ac:dyDescent="0.25">
      <c r="N50" s="43"/>
      <c r="R50" s="43"/>
      <c r="T50" s="43"/>
      <c r="U50" s="43"/>
      <c r="X50" s="28"/>
      <c r="Y50" s="104"/>
      <c r="Z50" s="103"/>
      <c r="AA50" s="103"/>
      <c r="AB50" s="103"/>
      <c r="AC50" s="216"/>
    </row>
    <row r="51" spans="14:30" customFormat="1" ht="15.75" x14ac:dyDescent="0.25">
      <c r="N51" s="43"/>
      <c r="R51" s="43"/>
      <c r="T51" s="43"/>
      <c r="U51" s="43"/>
      <c r="X51" s="28"/>
      <c r="Y51" s="196">
        <v>11414</v>
      </c>
      <c r="Z51" s="130">
        <v>4662.8999999999996</v>
      </c>
      <c r="AA51" s="130"/>
      <c r="AB51" s="228" t="s">
        <v>202</v>
      </c>
      <c r="AC51" s="217">
        <v>2604</v>
      </c>
      <c r="AD51" s="215">
        <v>42049</v>
      </c>
    </row>
    <row r="52" spans="14:30" customFormat="1" ht="15.75" x14ac:dyDescent="0.25">
      <c r="N52" s="205"/>
      <c r="P52" s="110"/>
      <c r="Q52" s="111"/>
      <c r="R52" s="43"/>
      <c r="S52" s="43"/>
      <c r="T52" s="58"/>
      <c r="U52" s="43"/>
      <c r="X52" s="13"/>
      <c r="Y52" s="197">
        <v>11985</v>
      </c>
      <c r="Z52" s="210">
        <v>65966.350000000006</v>
      </c>
      <c r="AA52" s="210"/>
      <c r="AB52" s="228" t="s">
        <v>202</v>
      </c>
      <c r="AC52" s="210">
        <v>4957</v>
      </c>
      <c r="AD52" s="215">
        <v>42049</v>
      </c>
    </row>
    <row r="53" spans="14:30" customFormat="1" ht="15.75" x14ac:dyDescent="0.25">
      <c r="N53" s="205"/>
      <c r="P53" s="110"/>
      <c r="Q53" s="111"/>
      <c r="R53" s="43"/>
      <c r="S53" s="43"/>
      <c r="T53" s="58"/>
      <c r="U53" s="43"/>
      <c r="W53" s="28"/>
      <c r="X53" s="28"/>
      <c r="Y53" s="196">
        <v>12073</v>
      </c>
      <c r="Z53" s="210">
        <v>2604.3000000000002</v>
      </c>
      <c r="AA53" s="210"/>
      <c r="AB53" s="228" t="s">
        <v>202</v>
      </c>
      <c r="AC53" s="210">
        <v>61009.5</v>
      </c>
      <c r="AD53" s="215">
        <v>42049</v>
      </c>
    </row>
    <row r="54" spans="14:30" customFormat="1" ht="15.75" x14ac:dyDescent="0.25">
      <c r="N54" s="205"/>
      <c r="P54" s="110"/>
      <c r="Q54" s="111"/>
      <c r="R54" s="43"/>
      <c r="S54" s="43"/>
      <c r="T54" s="58"/>
      <c r="U54" s="43"/>
      <c r="W54" s="28"/>
      <c r="X54" s="28"/>
      <c r="Y54" s="196">
        <v>12142</v>
      </c>
      <c r="Z54" s="130">
        <v>6584.4</v>
      </c>
      <c r="AA54" s="130"/>
      <c r="AB54" s="228" t="s">
        <v>202</v>
      </c>
      <c r="AC54" s="210">
        <v>7200</v>
      </c>
      <c r="AD54" s="215">
        <v>42051</v>
      </c>
    </row>
    <row r="55" spans="14:30" customFormat="1" ht="15.75" x14ac:dyDescent="0.25">
      <c r="N55" s="43"/>
      <c r="R55" s="43"/>
      <c r="T55" s="43"/>
      <c r="U55" s="43"/>
      <c r="W55" s="28"/>
      <c r="X55" s="102"/>
      <c r="Y55" s="196">
        <v>12227</v>
      </c>
      <c r="Z55" s="210">
        <v>10284.9</v>
      </c>
      <c r="AA55" s="210"/>
      <c r="AB55" s="228" t="s">
        <v>202</v>
      </c>
      <c r="AC55" s="210">
        <v>59816</v>
      </c>
      <c r="AD55" s="215">
        <v>42051</v>
      </c>
    </row>
    <row r="56" spans="14:30" customFormat="1" ht="15.75" x14ac:dyDescent="0.25">
      <c r="N56" s="43"/>
      <c r="R56" s="43"/>
      <c r="T56" s="43"/>
      <c r="U56" s="43"/>
      <c r="W56" s="28"/>
      <c r="X56" s="102"/>
      <c r="Y56" s="196">
        <v>12231</v>
      </c>
      <c r="Z56" s="210">
        <v>79037.75</v>
      </c>
      <c r="AA56" s="210"/>
      <c r="AB56" s="228" t="s">
        <v>202</v>
      </c>
      <c r="AC56" s="210">
        <v>4444</v>
      </c>
      <c r="AD56" s="215">
        <v>42051</v>
      </c>
    </row>
    <row r="57" spans="14:30" customFormat="1" ht="15.75" x14ac:dyDescent="0.25">
      <c r="N57" s="43"/>
      <c r="R57" s="43"/>
      <c r="T57" s="43"/>
      <c r="U57" s="43"/>
      <c r="W57" s="28"/>
      <c r="X57" s="134"/>
      <c r="Y57" s="196">
        <v>12360</v>
      </c>
      <c r="Z57" s="210">
        <v>52715.48</v>
      </c>
      <c r="AA57" s="210"/>
      <c r="AB57" s="228" t="s">
        <v>202</v>
      </c>
      <c r="AC57" s="210">
        <v>5292.5</v>
      </c>
      <c r="AD57" s="215">
        <v>42051</v>
      </c>
    </row>
    <row r="58" spans="14:30" customFormat="1" ht="15.75" x14ac:dyDescent="0.25">
      <c r="N58" s="43"/>
      <c r="R58" s="43"/>
      <c r="T58" s="43"/>
      <c r="U58" s="43"/>
      <c r="W58" s="28"/>
      <c r="X58" s="213"/>
      <c r="Y58" s="196">
        <v>12512</v>
      </c>
      <c r="Z58" s="210">
        <v>19715.28</v>
      </c>
      <c r="AA58" s="210"/>
      <c r="AB58" s="228" t="s">
        <v>202</v>
      </c>
      <c r="AC58" s="210">
        <v>7000</v>
      </c>
      <c r="AD58" s="215">
        <v>42051</v>
      </c>
    </row>
    <row r="59" spans="14:30" customFormat="1" ht="15.75" x14ac:dyDescent="0.25">
      <c r="N59" s="43"/>
      <c r="R59" s="43"/>
      <c r="T59" s="43"/>
      <c r="U59" s="43"/>
      <c r="W59" s="28"/>
      <c r="X59" s="134"/>
      <c r="Y59" s="196">
        <v>12515</v>
      </c>
      <c r="Z59" s="210">
        <v>3967.94</v>
      </c>
      <c r="AA59" s="210" t="s">
        <v>242</v>
      </c>
      <c r="AB59" s="228" t="s">
        <v>202</v>
      </c>
      <c r="AC59" s="210">
        <v>3134</v>
      </c>
      <c r="AD59" s="215">
        <v>42051</v>
      </c>
    </row>
    <row r="60" spans="14:30" customFormat="1" ht="15.75" x14ac:dyDescent="0.25">
      <c r="N60" s="43"/>
      <c r="R60" s="43"/>
      <c r="T60" s="43"/>
      <c r="U60" s="43"/>
      <c r="W60" s="28"/>
      <c r="X60" s="134"/>
      <c r="Y60" s="196"/>
      <c r="Z60" s="210"/>
      <c r="AA60" s="210"/>
      <c r="AB60" s="228" t="s">
        <v>202</v>
      </c>
      <c r="AC60" s="210">
        <v>6584.4</v>
      </c>
      <c r="AD60" s="215">
        <v>42051</v>
      </c>
    </row>
    <row r="61" spans="14:30" customFormat="1" ht="15.75" x14ac:dyDescent="0.25">
      <c r="N61" s="43"/>
      <c r="R61" s="43"/>
      <c r="T61" s="43"/>
      <c r="U61" s="43"/>
      <c r="W61" s="28"/>
      <c r="X61" s="134"/>
      <c r="Y61" s="196"/>
      <c r="Z61" s="210"/>
      <c r="AA61" s="210"/>
      <c r="AB61" s="228" t="s">
        <v>202</v>
      </c>
      <c r="AC61" s="210">
        <v>10284.9</v>
      </c>
      <c r="AD61" s="215">
        <v>42051</v>
      </c>
    </row>
    <row r="62" spans="14:30" customFormat="1" ht="15.75" x14ac:dyDescent="0.25">
      <c r="N62" s="43"/>
      <c r="R62" s="43"/>
      <c r="T62" s="43"/>
      <c r="U62" s="43"/>
      <c r="W62" s="28"/>
      <c r="X62" s="134"/>
      <c r="Y62" s="196"/>
      <c r="Z62" s="210"/>
      <c r="AA62" s="210"/>
      <c r="AB62" s="228" t="s">
        <v>202</v>
      </c>
      <c r="AC62" s="210">
        <v>4663</v>
      </c>
      <c r="AD62" s="215">
        <v>42052</v>
      </c>
    </row>
    <row r="63" spans="14:30" customFormat="1" ht="15.75" x14ac:dyDescent="0.25">
      <c r="N63" s="43"/>
      <c r="R63" s="43"/>
      <c r="T63" s="43"/>
      <c r="U63" s="43"/>
      <c r="W63" s="28"/>
      <c r="X63" s="134"/>
      <c r="Y63" s="196"/>
      <c r="Z63" s="210"/>
      <c r="AA63" s="210"/>
      <c r="AB63" s="228" t="s">
        <v>202</v>
      </c>
      <c r="AC63" s="210">
        <v>25189</v>
      </c>
      <c r="AD63" s="215">
        <v>42052</v>
      </c>
    </row>
    <row r="64" spans="14:30" customFormat="1" ht="15.75" x14ac:dyDescent="0.25">
      <c r="N64" s="43"/>
      <c r="R64" s="43"/>
      <c r="T64" s="43"/>
      <c r="U64" s="43"/>
      <c r="W64" s="28"/>
      <c r="X64" s="134"/>
      <c r="Y64" s="196"/>
      <c r="Z64" s="210">
        <v>0</v>
      </c>
      <c r="AA64" s="210"/>
      <c r="AB64" s="228" t="s">
        <v>202</v>
      </c>
      <c r="AC64" s="210">
        <v>5711</v>
      </c>
      <c r="AD64" s="215">
        <v>42052</v>
      </c>
    </row>
    <row r="65" spans="14:31" customFormat="1" ht="15.75" x14ac:dyDescent="0.25">
      <c r="N65" s="43"/>
      <c r="R65" s="43"/>
      <c r="T65" s="43"/>
      <c r="U65" s="43"/>
      <c r="W65" s="28"/>
      <c r="X65" s="134"/>
      <c r="Y65" s="119"/>
      <c r="Z65" s="121"/>
      <c r="AA65" s="121"/>
      <c r="AB65" s="228" t="s">
        <v>202</v>
      </c>
      <c r="AC65" s="121">
        <v>15834.5</v>
      </c>
      <c r="AD65" s="230">
        <v>42053</v>
      </c>
    </row>
    <row r="66" spans="14:31" customFormat="1" ht="15.75" x14ac:dyDescent="0.25">
      <c r="N66" s="43"/>
      <c r="R66" s="43"/>
      <c r="T66" s="43"/>
      <c r="U66" s="43"/>
      <c r="W66" s="28"/>
      <c r="X66" s="102"/>
      <c r="Y66" s="119"/>
      <c r="Z66" s="121"/>
      <c r="AA66" s="121"/>
      <c r="AB66" s="228" t="s">
        <v>202</v>
      </c>
      <c r="AC66" s="121">
        <v>16882.5</v>
      </c>
      <c r="AD66" s="230">
        <v>42053</v>
      </c>
    </row>
    <row r="67" spans="14:31" customFormat="1" ht="15.75" x14ac:dyDescent="0.25">
      <c r="N67" s="43"/>
      <c r="R67" s="43"/>
      <c r="T67" s="43"/>
      <c r="U67" s="43"/>
      <c r="W67" s="28"/>
      <c r="X67" s="102"/>
      <c r="Y67" s="229"/>
      <c r="Z67" s="130"/>
      <c r="AA67" s="130"/>
      <c r="AB67" s="228" t="s">
        <v>202</v>
      </c>
      <c r="AC67" s="217">
        <v>4933</v>
      </c>
      <c r="AD67" s="230">
        <v>42053</v>
      </c>
    </row>
    <row r="68" spans="14:31" customFormat="1" ht="15.75" x14ac:dyDescent="0.25">
      <c r="N68" s="43"/>
      <c r="R68" s="43"/>
      <c r="T68" s="43"/>
      <c r="U68" s="43"/>
      <c r="W68" s="28"/>
      <c r="X68" s="134"/>
      <c r="Y68" s="199"/>
      <c r="Z68" s="121">
        <v>0</v>
      </c>
      <c r="AA68" s="121"/>
      <c r="AB68" s="113"/>
      <c r="AC68" s="121">
        <v>0</v>
      </c>
      <c r="AD68" s="119"/>
    </row>
    <row r="69" spans="14:31" customFormat="1" ht="18.75" x14ac:dyDescent="0.3">
      <c r="N69" s="43"/>
      <c r="R69" s="43"/>
      <c r="T69" s="43"/>
      <c r="U69" s="43"/>
      <c r="W69" s="28"/>
      <c r="X69" s="213"/>
      <c r="Z69" s="131">
        <f>SUM(Z51:Z68)</f>
        <v>245539.3</v>
      </c>
      <c r="AA69" s="131"/>
      <c r="AB69" s="131"/>
      <c r="AC69" s="131">
        <f>SUM(AC51:AC68)</f>
        <v>245539.3</v>
      </c>
    </row>
    <row r="70" spans="14:31" customFormat="1" ht="15.75" x14ac:dyDescent="0.25">
      <c r="N70" s="43"/>
      <c r="R70" s="43"/>
      <c r="T70" s="43"/>
      <c r="U70" s="43"/>
      <c r="W70" s="28"/>
      <c r="X70" s="134"/>
      <c r="Y70" s="214"/>
      <c r="Z70" s="211"/>
      <c r="AA70" s="211"/>
      <c r="AB70" s="211"/>
      <c r="AC70" s="88"/>
    </row>
    <row r="71" spans="14:31" customFormat="1" ht="15.75" x14ac:dyDescent="0.25">
      <c r="N71" s="43"/>
      <c r="R71" s="43"/>
      <c r="T71" s="43"/>
      <c r="U71" s="43"/>
      <c r="W71" s="28"/>
      <c r="X71" s="134"/>
      <c r="Y71" s="135"/>
      <c r="Z71" s="156"/>
      <c r="AA71" s="156"/>
      <c r="AB71" s="156"/>
      <c r="AC71" s="88"/>
    </row>
    <row r="72" spans="14:31" customFormat="1" ht="15.75" x14ac:dyDescent="0.25">
      <c r="N72" s="43"/>
      <c r="R72" s="43"/>
      <c r="T72" s="43"/>
      <c r="U72" s="43"/>
      <c r="W72" s="28"/>
      <c r="X72" s="134"/>
      <c r="Y72" s="104"/>
      <c r="Z72" s="227">
        <v>42063</v>
      </c>
      <c r="AA72" s="218"/>
      <c r="AB72" s="134" t="s">
        <v>200</v>
      </c>
      <c r="AC72" s="88"/>
    </row>
    <row r="73" spans="14:31" customFormat="1" ht="15.75" x14ac:dyDescent="0.25">
      <c r="N73" s="43"/>
      <c r="R73" s="43"/>
      <c r="T73" s="43"/>
      <c r="U73" s="43"/>
      <c r="W73" s="28"/>
      <c r="X73" s="134"/>
      <c r="Y73" s="104"/>
      <c r="Z73" s="103"/>
      <c r="AA73" s="103"/>
      <c r="AB73" s="103"/>
      <c r="AC73" s="216"/>
    </row>
    <row r="74" spans="14:31" customFormat="1" ht="15.75" x14ac:dyDescent="0.25">
      <c r="N74" s="43"/>
      <c r="R74" s="43"/>
      <c r="T74" s="43"/>
      <c r="U74" s="43"/>
      <c r="W74" s="28"/>
      <c r="X74" s="134"/>
      <c r="Y74" s="196">
        <v>12515</v>
      </c>
      <c r="Z74" s="130">
        <v>7305.06</v>
      </c>
      <c r="AA74" s="130"/>
      <c r="AB74" s="228" t="s">
        <v>202</v>
      </c>
      <c r="AC74" s="217">
        <v>15500</v>
      </c>
      <c r="AD74" s="215">
        <v>42054</v>
      </c>
      <c r="AE74" s="21">
        <v>42054</v>
      </c>
    </row>
    <row r="75" spans="14:31" customFormat="1" ht="15.75" x14ac:dyDescent="0.25">
      <c r="N75" s="205"/>
      <c r="P75" s="110"/>
      <c r="Q75" s="111"/>
      <c r="R75" s="43"/>
      <c r="S75" s="43"/>
      <c r="T75" s="58"/>
      <c r="U75" s="43"/>
      <c r="W75" s="28"/>
      <c r="X75" s="28"/>
      <c r="Y75" s="197">
        <v>12531</v>
      </c>
      <c r="Z75" s="210">
        <v>43841.84</v>
      </c>
      <c r="AA75" s="210"/>
      <c r="AB75" s="228" t="s">
        <v>202</v>
      </c>
      <c r="AC75" s="210">
        <v>11273</v>
      </c>
      <c r="AD75" s="215">
        <v>42054</v>
      </c>
      <c r="AE75" s="21">
        <v>42054</v>
      </c>
    </row>
    <row r="76" spans="14:31" customFormat="1" ht="15.75" x14ac:dyDescent="0.25">
      <c r="N76" s="205"/>
      <c r="P76" s="110"/>
      <c r="Q76" s="111"/>
      <c r="R76" s="43"/>
      <c r="S76" s="43"/>
      <c r="T76" s="58"/>
      <c r="U76" s="43"/>
      <c r="Y76" s="196">
        <v>12581</v>
      </c>
      <c r="Z76" s="210">
        <v>50545.72</v>
      </c>
      <c r="AA76" s="210"/>
      <c r="AB76" s="228" t="s">
        <v>202</v>
      </c>
      <c r="AC76" s="210">
        <v>5071.5</v>
      </c>
      <c r="AD76" s="215">
        <v>42054</v>
      </c>
      <c r="AE76" s="21">
        <v>42054</v>
      </c>
    </row>
    <row r="77" spans="14:31" customFormat="1" ht="15.75" x14ac:dyDescent="0.25">
      <c r="N77" s="205"/>
      <c r="P77" s="110"/>
      <c r="Q77" s="111"/>
      <c r="R77" s="43"/>
      <c r="S77" s="43"/>
      <c r="T77" s="58"/>
      <c r="U77" s="43"/>
      <c r="Y77" s="196">
        <v>12721</v>
      </c>
      <c r="Z77" s="130">
        <v>11184.7</v>
      </c>
      <c r="AA77" s="130"/>
      <c r="AB77" s="228" t="s">
        <v>202</v>
      </c>
      <c r="AC77" s="210">
        <v>3881.5</v>
      </c>
      <c r="AD77" s="215">
        <v>42054</v>
      </c>
      <c r="AE77" s="21">
        <v>42054</v>
      </c>
    </row>
    <row r="78" spans="14:31" customFormat="1" ht="15.75" x14ac:dyDescent="0.25">
      <c r="N78" s="205"/>
      <c r="P78" s="110"/>
      <c r="Q78" s="111"/>
      <c r="R78" s="43"/>
      <c r="S78" s="43"/>
      <c r="T78" s="58"/>
      <c r="U78" s="43"/>
      <c r="Y78" s="196">
        <v>12770</v>
      </c>
      <c r="Z78" s="210">
        <v>7010.4</v>
      </c>
      <c r="AA78" s="210"/>
      <c r="AB78" s="228" t="s">
        <v>202</v>
      </c>
      <c r="AC78" s="210">
        <v>26429.5</v>
      </c>
      <c r="AD78" s="215">
        <v>42055</v>
      </c>
      <c r="AE78" s="21">
        <v>42055</v>
      </c>
    </row>
    <row r="79" spans="14:31" customFormat="1" ht="15.75" x14ac:dyDescent="0.25">
      <c r="N79" s="205"/>
      <c r="P79" s="110"/>
      <c r="Q79" s="111"/>
      <c r="R79" s="43"/>
      <c r="S79" s="43"/>
      <c r="T79" s="58"/>
      <c r="U79" s="43"/>
      <c r="Y79" s="196">
        <v>12780</v>
      </c>
      <c r="Z79" s="210">
        <v>65691.37</v>
      </c>
      <c r="AA79" s="210"/>
      <c r="AB79" s="228" t="s">
        <v>202</v>
      </c>
      <c r="AC79" s="210">
        <v>5187.5</v>
      </c>
      <c r="AD79" s="215">
        <v>42055</v>
      </c>
      <c r="AE79" s="21">
        <v>42055</v>
      </c>
    </row>
    <row r="80" spans="14:31" customFormat="1" ht="15.75" x14ac:dyDescent="0.25">
      <c r="N80" s="205"/>
      <c r="P80" s="110"/>
      <c r="Q80" s="111"/>
      <c r="R80" s="43"/>
      <c r="S80" s="43"/>
      <c r="T80" s="58"/>
      <c r="U80" s="43"/>
      <c r="Y80" s="196">
        <v>12884</v>
      </c>
      <c r="Z80" s="210">
        <v>32770.199999999997</v>
      </c>
      <c r="AA80" s="210"/>
      <c r="AB80" s="228" t="s">
        <v>202</v>
      </c>
      <c r="AC80" s="210">
        <v>18083</v>
      </c>
      <c r="AD80" s="215">
        <v>42055</v>
      </c>
      <c r="AE80" s="21">
        <v>42055</v>
      </c>
    </row>
    <row r="81" spans="25:31" customFormat="1" ht="15.75" x14ac:dyDescent="0.25">
      <c r="Y81" s="196">
        <v>13052</v>
      </c>
      <c r="Z81" s="210">
        <v>7299.6</v>
      </c>
      <c r="AA81" s="210"/>
      <c r="AB81" s="228" t="s">
        <v>202</v>
      </c>
      <c r="AC81" s="210">
        <v>4905.5</v>
      </c>
      <c r="AD81" s="215">
        <v>42056</v>
      </c>
      <c r="AE81" s="21">
        <v>42056</v>
      </c>
    </row>
    <row r="82" spans="25:31" customFormat="1" ht="15.75" x14ac:dyDescent="0.25">
      <c r="Y82" s="196">
        <v>13061</v>
      </c>
      <c r="Z82" s="210">
        <v>41006.089999999997</v>
      </c>
      <c r="AA82" s="210"/>
      <c r="AB82" s="228" t="s">
        <v>202</v>
      </c>
      <c r="AC82" s="210">
        <v>11185</v>
      </c>
      <c r="AD82" s="215">
        <v>42056</v>
      </c>
      <c r="AE82" s="21">
        <v>42056</v>
      </c>
    </row>
    <row r="83" spans="25:31" customFormat="1" ht="15.75" x14ac:dyDescent="0.25">
      <c r="Y83" s="196">
        <v>13131</v>
      </c>
      <c r="Z83" s="210">
        <v>2247.6</v>
      </c>
      <c r="AA83" s="210"/>
      <c r="AB83" s="228" t="s">
        <v>202</v>
      </c>
      <c r="AC83" s="210">
        <v>7010.5</v>
      </c>
      <c r="AD83" s="215">
        <v>42056</v>
      </c>
      <c r="AE83" s="21">
        <v>42056</v>
      </c>
    </row>
    <row r="84" spans="25:31" customFormat="1" ht="15.75" x14ac:dyDescent="0.25">
      <c r="Y84" s="196">
        <v>13222</v>
      </c>
      <c r="Z84" s="210">
        <v>7849.92</v>
      </c>
      <c r="AA84" s="210" t="s">
        <v>242</v>
      </c>
      <c r="AB84" s="228" t="s">
        <v>202</v>
      </c>
      <c r="AC84" s="210">
        <v>24116.5</v>
      </c>
      <c r="AD84" s="215">
        <v>42056</v>
      </c>
      <c r="AE84" s="21">
        <v>42056</v>
      </c>
    </row>
    <row r="85" spans="25:31" customFormat="1" ht="15.75" x14ac:dyDescent="0.25">
      <c r="Y85" s="196"/>
      <c r="Z85" s="210"/>
      <c r="AA85" s="210"/>
      <c r="AB85" s="228" t="s">
        <v>202</v>
      </c>
      <c r="AC85" s="210">
        <v>31632.5</v>
      </c>
      <c r="AD85" s="215">
        <v>42056</v>
      </c>
      <c r="AE85" s="21">
        <v>42056</v>
      </c>
    </row>
    <row r="86" spans="25:31" customFormat="1" ht="15.75" x14ac:dyDescent="0.25">
      <c r="Y86" s="196"/>
      <c r="Z86" s="210"/>
      <c r="AA86" s="210"/>
      <c r="AB86" s="228" t="s">
        <v>202</v>
      </c>
      <c r="AC86" s="210">
        <v>3850</v>
      </c>
      <c r="AD86" s="215">
        <v>42058</v>
      </c>
      <c r="AE86" s="21">
        <v>42056</v>
      </c>
    </row>
    <row r="87" spans="25:31" customFormat="1" ht="15.75" x14ac:dyDescent="0.25">
      <c r="Y87" s="196"/>
      <c r="Z87" s="210">
        <v>0</v>
      </c>
      <c r="AA87" s="210"/>
      <c r="AB87" s="228" t="s">
        <v>202</v>
      </c>
      <c r="AC87" s="210">
        <v>17901</v>
      </c>
      <c r="AD87" s="215">
        <v>42058</v>
      </c>
      <c r="AE87" s="21">
        <v>42057</v>
      </c>
    </row>
    <row r="88" spans="25:31" customFormat="1" ht="15.75" x14ac:dyDescent="0.25">
      <c r="Y88" s="119"/>
      <c r="Z88" s="121"/>
      <c r="AA88" s="121"/>
      <c r="AB88" s="228" t="s">
        <v>202</v>
      </c>
      <c r="AC88" s="121">
        <v>7402.5</v>
      </c>
      <c r="AD88" s="230">
        <v>42058</v>
      </c>
      <c r="AE88" s="21">
        <v>42057</v>
      </c>
    </row>
    <row r="89" spans="25:31" customFormat="1" ht="15.75" x14ac:dyDescent="0.25">
      <c r="Y89" s="119"/>
      <c r="Z89" s="121"/>
      <c r="AA89" s="121"/>
      <c r="AB89" s="228" t="s">
        <v>202</v>
      </c>
      <c r="AC89" s="121">
        <v>32770</v>
      </c>
      <c r="AD89" s="230">
        <v>42058</v>
      </c>
      <c r="AE89" s="21">
        <v>42058</v>
      </c>
    </row>
    <row r="90" spans="25:31" customFormat="1" ht="15.75" x14ac:dyDescent="0.25">
      <c r="Y90" s="232"/>
      <c r="Z90" s="233"/>
      <c r="AA90" s="233"/>
      <c r="AB90" s="234" t="s">
        <v>202</v>
      </c>
      <c r="AC90" s="235">
        <v>19858.5</v>
      </c>
      <c r="AD90" s="236">
        <v>42059</v>
      </c>
      <c r="AE90" s="21">
        <v>42059</v>
      </c>
    </row>
    <row r="91" spans="25:31" customFormat="1" ht="15.75" x14ac:dyDescent="0.25">
      <c r="Y91" s="119"/>
      <c r="Z91" s="121"/>
      <c r="AA91" s="121"/>
      <c r="AB91" s="234" t="s">
        <v>202</v>
      </c>
      <c r="AC91" s="121">
        <v>8992</v>
      </c>
      <c r="AD91" s="230">
        <v>42059</v>
      </c>
      <c r="AE91" s="21">
        <v>42059</v>
      </c>
    </row>
    <row r="92" spans="25:31" customFormat="1" ht="15.75" x14ac:dyDescent="0.25">
      <c r="Y92" s="119"/>
      <c r="Z92" s="121"/>
      <c r="AA92" s="121"/>
      <c r="AB92" s="234" t="s">
        <v>202</v>
      </c>
      <c r="AC92" s="121">
        <v>7299.5</v>
      </c>
      <c r="AD92" s="230">
        <v>42059</v>
      </c>
      <c r="AE92" s="21">
        <v>42059</v>
      </c>
    </row>
    <row r="93" spans="25:31" customFormat="1" ht="15.75" x14ac:dyDescent="0.25">
      <c r="Y93" s="241"/>
      <c r="Z93" s="242"/>
      <c r="AA93" s="242"/>
      <c r="AB93" s="234" t="s">
        <v>202</v>
      </c>
      <c r="AC93" s="242">
        <v>7307.5</v>
      </c>
      <c r="AD93" s="236">
        <v>42060</v>
      </c>
      <c r="AE93" s="21">
        <v>42060</v>
      </c>
    </row>
    <row r="94" spans="25:31" customFormat="1" ht="15.75" x14ac:dyDescent="0.25">
      <c r="Y94" s="119"/>
      <c r="Z94" s="121"/>
      <c r="AA94" s="121"/>
      <c r="AB94" s="234" t="s">
        <v>202</v>
      </c>
      <c r="AC94" s="121">
        <v>4848</v>
      </c>
      <c r="AD94" s="230">
        <v>42060</v>
      </c>
      <c r="AE94" s="21">
        <v>42060</v>
      </c>
    </row>
    <row r="95" spans="25:31" customFormat="1" ht="15.75" x14ac:dyDescent="0.25">
      <c r="Y95" s="119"/>
      <c r="Z95" s="121"/>
      <c r="AA95" s="121"/>
      <c r="AB95" s="234" t="s">
        <v>202</v>
      </c>
      <c r="AC95" s="121">
        <v>2247.5</v>
      </c>
      <c r="AD95" s="230">
        <v>42060</v>
      </c>
      <c r="AE95" s="21">
        <v>42060</v>
      </c>
    </row>
    <row r="96" spans="25:31" customFormat="1" ht="15.75" x14ac:dyDescent="0.25">
      <c r="Y96" s="237"/>
      <c r="Z96" s="238">
        <v>0</v>
      </c>
      <c r="AA96" s="238"/>
      <c r="AB96" s="239"/>
      <c r="AC96" s="238">
        <v>0</v>
      </c>
      <c r="AD96" s="240"/>
    </row>
    <row r="97" spans="26:29" customFormat="1" ht="18.75" x14ac:dyDescent="0.3"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1">
    <mergeCell ref="L45:L46"/>
    <mergeCell ref="C1:K1"/>
    <mergeCell ref="R3:T3"/>
    <mergeCell ref="E4:F4"/>
    <mergeCell ref="I4:L4"/>
    <mergeCell ref="H40:I40"/>
    <mergeCell ref="K40:L40"/>
    <mergeCell ref="D41:E41"/>
    <mergeCell ref="I43:K43"/>
    <mergeCell ref="I44:K44"/>
    <mergeCell ref="I45:K46"/>
  </mergeCells>
  <pageMargins left="0.70866141732283472" right="0.70866141732283472" top="0.55118110236220474" bottom="0.74803149606299213" header="0.31496062992125984" footer="0.31496062992125984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opLeftCell="O17" workbookViewId="0">
      <selection activeCell="Y41" sqref="Y4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5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277" t="s">
        <v>241</v>
      </c>
      <c r="D1" s="277"/>
      <c r="E1" s="277"/>
      <c r="F1" s="277"/>
      <c r="G1" s="277"/>
      <c r="H1" s="277"/>
      <c r="I1" s="277"/>
      <c r="J1" s="277"/>
      <c r="K1" s="277"/>
    </row>
    <row r="2" spans="1:30" ht="16.5" thickBot="1" x14ac:dyDescent="0.3">
      <c r="E2" s="246"/>
      <c r="F2" s="50"/>
      <c r="Y2" s="104"/>
      <c r="Z2" s="227"/>
      <c r="AA2" s="218"/>
      <c r="AB2" s="134" t="s">
        <v>200</v>
      </c>
      <c r="AC2" s="88"/>
    </row>
    <row r="3" spans="1:30" ht="16.5" thickBot="1" x14ac:dyDescent="0.3">
      <c r="C3" s="44" t="s">
        <v>0</v>
      </c>
      <c r="D3" s="3"/>
      <c r="R3" s="310" t="s">
        <v>240</v>
      </c>
      <c r="S3" s="311"/>
      <c r="T3" s="312"/>
      <c r="X3" s="102"/>
      <c r="Y3" s="104"/>
      <c r="Z3" s="103"/>
      <c r="AA3" s="103"/>
      <c r="AB3" s="103"/>
      <c r="AC3" s="216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298" t="s">
        <v>14</v>
      </c>
      <c r="F4" s="299"/>
      <c r="I4" s="280" t="s">
        <v>4</v>
      </c>
      <c r="J4" s="281"/>
      <c r="K4" s="281"/>
      <c r="L4" s="281"/>
      <c r="M4" s="69" t="s">
        <v>18</v>
      </c>
      <c r="N4" s="206" t="s">
        <v>264</v>
      </c>
      <c r="P4" s="262" t="s">
        <v>299</v>
      </c>
      <c r="Q4" s="263" t="s">
        <v>300</v>
      </c>
      <c r="R4" s="247" t="s">
        <v>301</v>
      </c>
      <c r="S4" s="247"/>
      <c r="T4" s="247" t="s">
        <v>302</v>
      </c>
      <c r="U4" s="248" t="s">
        <v>303</v>
      </c>
      <c r="Y4" s="196"/>
      <c r="Z4" s="130"/>
      <c r="AA4" s="130"/>
      <c r="AB4" s="113" t="s">
        <v>202</v>
      </c>
      <c r="AC4" s="217"/>
      <c r="AD4" s="215"/>
    </row>
    <row r="5" spans="1:30" ht="16.5" thickTop="1" x14ac:dyDescent="0.25">
      <c r="A5" s="21"/>
      <c r="B5" s="39"/>
      <c r="C5" s="45"/>
      <c r="D5" s="22"/>
      <c r="E5" s="26"/>
      <c r="F5" s="51"/>
      <c r="G5" s="23"/>
      <c r="H5" s="24"/>
      <c r="I5" s="60"/>
      <c r="J5" s="87"/>
      <c r="K5" s="34"/>
      <c r="L5" s="34"/>
      <c r="M5" s="67"/>
      <c r="N5" s="75"/>
      <c r="O5" s="80"/>
      <c r="P5" s="258">
        <v>42064</v>
      </c>
      <c r="Q5" s="259">
        <v>13534</v>
      </c>
      <c r="R5" s="260">
        <v>30688.799999999999</v>
      </c>
      <c r="S5" s="104"/>
      <c r="T5" s="103"/>
      <c r="U5" s="261">
        <f t="shared" ref="U5:U47" si="0">R5-T5</f>
        <v>30688.799999999999</v>
      </c>
      <c r="V5" s="105"/>
      <c r="W5" s="106"/>
      <c r="Y5" s="197"/>
      <c r="Z5" s="210"/>
      <c r="AA5" s="210"/>
      <c r="AB5" s="127" t="s">
        <v>202</v>
      </c>
      <c r="AC5" s="210"/>
      <c r="AD5" s="215"/>
    </row>
    <row r="6" spans="1:30" ht="15.75" x14ac:dyDescent="0.25">
      <c r="A6" s="21"/>
      <c r="B6" s="39"/>
      <c r="C6" s="45"/>
      <c r="D6" s="29"/>
      <c r="E6" s="26"/>
      <c r="F6" s="51"/>
      <c r="G6" s="19"/>
      <c r="H6" s="27"/>
      <c r="I6" s="61"/>
      <c r="J6" s="88"/>
      <c r="K6" s="13" t="s">
        <v>5</v>
      </c>
      <c r="L6" s="20">
        <v>0</v>
      </c>
      <c r="M6" s="67"/>
      <c r="N6" s="75"/>
      <c r="O6" s="80"/>
      <c r="P6" s="146"/>
      <c r="Q6" s="147"/>
      <c r="R6" s="159"/>
      <c r="S6" s="104"/>
      <c r="T6" s="103"/>
      <c r="U6" s="157">
        <f t="shared" si="0"/>
        <v>0</v>
      </c>
      <c r="V6" s="105"/>
      <c r="W6" s="108"/>
      <c r="Y6" s="196"/>
      <c r="Z6" s="210"/>
      <c r="AA6" s="210"/>
      <c r="AB6" s="127" t="s">
        <v>202</v>
      </c>
      <c r="AC6" s="210"/>
      <c r="AD6" s="215"/>
    </row>
    <row r="7" spans="1:30" ht="15.75" x14ac:dyDescent="0.25">
      <c r="A7" s="21"/>
      <c r="B7" s="39"/>
      <c r="C7" s="45"/>
      <c r="D7" s="32"/>
      <c r="E7" s="26"/>
      <c r="F7" s="51"/>
      <c r="G7" s="23"/>
      <c r="H7" s="27"/>
      <c r="I7" s="61"/>
      <c r="J7" s="88" t="s">
        <v>266</v>
      </c>
      <c r="K7" s="13" t="s">
        <v>3</v>
      </c>
      <c r="L7" s="20">
        <v>0</v>
      </c>
      <c r="M7" s="67"/>
      <c r="N7" s="75"/>
      <c r="O7" s="80"/>
      <c r="P7" s="146"/>
      <c r="Q7" s="147"/>
      <c r="R7" s="159"/>
      <c r="S7" s="104"/>
      <c r="T7" s="103"/>
      <c r="U7" s="158">
        <f t="shared" si="0"/>
        <v>0</v>
      </c>
      <c r="V7" s="105"/>
      <c r="W7" s="108"/>
      <c r="Y7" s="196"/>
      <c r="Z7" s="130"/>
      <c r="AA7" s="130"/>
      <c r="AB7" s="113" t="s">
        <v>202</v>
      </c>
      <c r="AC7" s="210"/>
      <c r="AD7" s="215"/>
    </row>
    <row r="8" spans="1:30" ht="15.75" x14ac:dyDescent="0.25">
      <c r="A8" s="21"/>
      <c r="B8" s="39"/>
      <c r="C8" s="45"/>
      <c r="D8" s="22"/>
      <c r="E8" s="26"/>
      <c r="F8" s="51"/>
      <c r="G8" s="23"/>
      <c r="H8" s="27"/>
      <c r="I8" s="61"/>
      <c r="J8" s="88"/>
      <c r="K8" s="13" t="s">
        <v>6</v>
      </c>
      <c r="L8" s="20">
        <v>28750</v>
      </c>
      <c r="M8" s="204"/>
      <c r="N8" s="207"/>
      <c r="O8" s="80"/>
      <c r="P8" s="146"/>
      <c r="Q8" s="147"/>
      <c r="R8" s="159"/>
      <c r="S8" s="104"/>
      <c r="T8" s="103"/>
      <c r="U8" s="158">
        <f t="shared" si="0"/>
        <v>0</v>
      </c>
      <c r="V8" s="105"/>
      <c r="W8" s="106"/>
      <c r="Y8" s="196"/>
      <c r="Z8" s="210"/>
      <c r="AA8" s="210"/>
      <c r="AB8" s="113" t="s">
        <v>202</v>
      </c>
      <c r="AC8" s="210"/>
      <c r="AD8" s="215"/>
    </row>
    <row r="9" spans="1:30" ht="15.75" x14ac:dyDescent="0.25">
      <c r="A9" s="21"/>
      <c r="B9" s="39"/>
      <c r="C9" s="45"/>
      <c r="D9" s="22"/>
      <c r="E9" s="26"/>
      <c r="F9" s="51"/>
      <c r="G9" s="23"/>
      <c r="H9" s="27"/>
      <c r="I9" s="61"/>
      <c r="J9" s="88"/>
      <c r="K9" s="13" t="s">
        <v>295</v>
      </c>
      <c r="L9" s="20">
        <v>0</v>
      </c>
      <c r="M9" s="67"/>
      <c r="N9" s="75"/>
      <c r="O9" s="80"/>
      <c r="P9" s="146"/>
      <c r="Q9" s="147"/>
      <c r="R9" s="159"/>
      <c r="S9" s="104"/>
      <c r="T9" s="103"/>
      <c r="U9" s="158">
        <f t="shared" si="0"/>
        <v>0</v>
      </c>
      <c r="Y9" s="196"/>
      <c r="Z9" s="210"/>
      <c r="AA9" s="210"/>
      <c r="AB9" s="113" t="s">
        <v>202</v>
      </c>
      <c r="AC9" s="210"/>
      <c r="AD9" s="215"/>
    </row>
    <row r="10" spans="1:30" ht="15.75" x14ac:dyDescent="0.25">
      <c r="A10" s="21"/>
      <c r="B10" s="39"/>
      <c r="C10" s="45"/>
      <c r="D10" s="32"/>
      <c r="E10" s="26"/>
      <c r="F10" s="51"/>
      <c r="G10" s="23"/>
      <c r="H10" s="27"/>
      <c r="I10" s="61"/>
      <c r="J10" s="88"/>
      <c r="K10" s="13" t="s">
        <v>296</v>
      </c>
      <c r="L10" s="20">
        <v>0</v>
      </c>
      <c r="M10" s="67"/>
      <c r="N10" s="75"/>
      <c r="O10" s="80"/>
      <c r="P10" s="146"/>
      <c r="Q10" s="147"/>
      <c r="R10" s="159"/>
      <c r="S10" s="104"/>
      <c r="T10" s="103"/>
      <c r="U10" s="158">
        <f t="shared" si="0"/>
        <v>0</v>
      </c>
      <c r="Y10" s="196"/>
      <c r="Z10" s="210"/>
      <c r="AA10" s="210"/>
      <c r="AB10" s="113" t="s">
        <v>202</v>
      </c>
      <c r="AC10" s="210"/>
      <c r="AD10" s="215"/>
    </row>
    <row r="11" spans="1:30" ht="15.75" x14ac:dyDescent="0.25">
      <c r="A11" s="21"/>
      <c r="B11" s="39"/>
      <c r="C11" s="45"/>
      <c r="D11" s="32"/>
      <c r="E11" s="26"/>
      <c r="F11" s="51"/>
      <c r="G11" s="23"/>
      <c r="H11" s="27"/>
      <c r="I11" s="62"/>
      <c r="J11" s="88"/>
      <c r="K11" s="13" t="s">
        <v>297</v>
      </c>
      <c r="L11" s="20">
        <v>0</v>
      </c>
      <c r="M11" s="67"/>
      <c r="N11" s="75"/>
      <c r="O11" s="80"/>
      <c r="P11" s="146"/>
      <c r="Q11" s="147"/>
      <c r="R11" s="159"/>
      <c r="S11" s="104"/>
      <c r="T11" s="103"/>
      <c r="U11" s="158">
        <f t="shared" si="0"/>
        <v>0</v>
      </c>
      <c r="Y11" s="196"/>
      <c r="Z11" s="210"/>
      <c r="AA11" s="210"/>
      <c r="AB11" s="113" t="s">
        <v>202</v>
      </c>
      <c r="AC11" s="210"/>
      <c r="AD11" s="215"/>
    </row>
    <row r="12" spans="1:30" ht="15.75" x14ac:dyDescent="0.25">
      <c r="A12" s="21"/>
      <c r="B12" s="39"/>
      <c r="C12" s="45"/>
      <c r="D12" s="32"/>
      <c r="E12" s="26"/>
      <c r="F12" s="51"/>
      <c r="G12" s="23"/>
      <c r="H12" s="27"/>
      <c r="I12" s="62"/>
      <c r="J12" s="88"/>
      <c r="K12" s="13" t="s">
        <v>298</v>
      </c>
      <c r="L12" s="20">
        <v>0</v>
      </c>
      <c r="M12" s="67"/>
      <c r="N12" s="75"/>
      <c r="O12" s="80"/>
      <c r="P12" s="146"/>
      <c r="Q12" s="147"/>
      <c r="R12" s="159"/>
      <c r="S12" s="104"/>
      <c r="T12" s="103"/>
      <c r="U12" s="158">
        <f t="shared" si="0"/>
        <v>0</v>
      </c>
      <c r="Y12" s="196"/>
      <c r="Z12" s="210"/>
      <c r="AA12" s="210"/>
      <c r="AB12" s="113" t="s">
        <v>202</v>
      </c>
      <c r="AC12" s="210"/>
      <c r="AD12" s="215"/>
    </row>
    <row r="13" spans="1:30" ht="15.75" x14ac:dyDescent="0.25">
      <c r="A13" s="21"/>
      <c r="B13" s="39"/>
      <c r="C13" s="45"/>
      <c r="D13" s="32"/>
      <c r="E13" s="26"/>
      <c r="F13" s="51"/>
      <c r="G13" s="23"/>
      <c r="H13" s="27"/>
      <c r="I13" s="62"/>
      <c r="J13" s="88"/>
      <c r="K13" s="13" t="s">
        <v>120</v>
      </c>
      <c r="L13" s="20">
        <v>0</v>
      </c>
      <c r="M13" s="67"/>
      <c r="N13" s="75"/>
      <c r="O13" s="80"/>
      <c r="P13" s="146"/>
      <c r="Q13" s="147"/>
      <c r="R13" s="159"/>
      <c r="S13" s="104"/>
      <c r="T13" s="103"/>
      <c r="U13" s="158">
        <f t="shared" si="0"/>
        <v>0</v>
      </c>
      <c r="Y13" s="196"/>
      <c r="Z13" s="210"/>
      <c r="AA13" s="210"/>
      <c r="AB13" s="113" t="s">
        <v>202</v>
      </c>
      <c r="AC13" s="210"/>
      <c r="AD13" s="215"/>
    </row>
    <row r="14" spans="1:30" ht="15.75" x14ac:dyDescent="0.25">
      <c r="A14" s="21"/>
      <c r="B14" s="39"/>
      <c r="C14" s="45"/>
      <c r="D14" s="29"/>
      <c r="E14" s="26"/>
      <c r="F14" s="51"/>
      <c r="G14" s="23"/>
      <c r="H14" s="27"/>
      <c r="I14" s="62"/>
      <c r="J14" s="88"/>
      <c r="K14" s="35" t="s">
        <v>16</v>
      </c>
      <c r="L14" s="20">
        <v>0</v>
      </c>
      <c r="M14" s="67"/>
      <c r="N14" s="75"/>
      <c r="O14" s="80"/>
      <c r="P14" s="146"/>
      <c r="Q14" s="147"/>
      <c r="R14" s="159"/>
      <c r="S14" s="104"/>
      <c r="T14" s="103"/>
      <c r="U14" s="158">
        <f t="shared" si="0"/>
        <v>0</v>
      </c>
      <c r="Y14" s="196"/>
      <c r="Z14" s="210"/>
      <c r="AA14" s="210"/>
      <c r="AB14" s="113" t="s">
        <v>202</v>
      </c>
      <c r="AC14" s="210"/>
      <c r="AD14" s="215"/>
    </row>
    <row r="15" spans="1:30" ht="15.75" x14ac:dyDescent="0.25">
      <c r="A15" s="21"/>
      <c r="B15" s="39"/>
      <c r="C15" s="45"/>
      <c r="D15" s="29"/>
      <c r="E15" s="26"/>
      <c r="F15" s="51"/>
      <c r="G15" s="23"/>
      <c r="H15" s="27"/>
      <c r="I15" s="62"/>
      <c r="J15" s="88"/>
      <c r="K15" s="28" t="s">
        <v>15</v>
      </c>
      <c r="L15" s="20">
        <v>0</v>
      </c>
      <c r="M15" s="67"/>
      <c r="N15" s="75"/>
      <c r="O15" s="80"/>
      <c r="P15" s="146"/>
      <c r="Q15" s="147"/>
      <c r="R15" s="159"/>
      <c r="S15" s="148"/>
      <c r="T15" s="103"/>
      <c r="U15" s="158">
        <f t="shared" si="0"/>
        <v>0</v>
      </c>
      <c r="Y15" s="196"/>
      <c r="Z15" s="210"/>
      <c r="AA15" s="210"/>
      <c r="AB15" s="113" t="s">
        <v>202</v>
      </c>
      <c r="AC15" s="210"/>
      <c r="AD15" s="215"/>
    </row>
    <row r="16" spans="1:30" ht="15.75" x14ac:dyDescent="0.25">
      <c r="A16" s="21"/>
      <c r="B16" s="39"/>
      <c r="C16" s="45"/>
      <c r="D16" s="32"/>
      <c r="E16" s="26"/>
      <c r="F16" s="51"/>
      <c r="G16" s="23"/>
      <c r="H16" s="27"/>
      <c r="I16" s="62"/>
      <c r="J16" s="88"/>
      <c r="K16" s="73" t="s">
        <v>52</v>
      </c>
      <c r="L16" s="74">
        <v>0</v>
      </c>
      <c r="M16" s="67"/>
      <c r="N16" s="75"/>
      <c r="O16" s="80"/>
      <c r="P16" s="146"/>
      <c r="Q16" s="147"/>
      <c r="R16" s="159"/>
      <c r="S16" s="104"/>
      <c r="T16" s="103"/>
      <c r="U16" s="158">
        <f t="shared" si="0"/>
        <v>0</v>
      </c>
      <c r="Y16" s="196"/>
      <c r="Z16" s="210">
        <v>0</v>
      </c>
      <c r="AA16" s="210"/>
      <c r="AB16" s="113" t="s">
        <v>202</v>
      </c>
      <c r="AC16" s="210"/>
      <c r="AD16" s="215"/>
    </row>
    <row r="17" spans="1:31" ht="15.75" x14ac:dyDescent="0.25">
      <c r="A17" s="21"/>
      <c r="B17" s="39"/>
      <c r="C17" s="45"/>
      <c r="D17" s="29"/>
      <c r="E17" s="26"/>
      <c r="F17" s="51"/>
      <c r="G17" s="23"/>
      <c r="H17" s="27"/>
      <c r="I17" s="62"/>
      <c r="J17" s="88"/>
      <c r="K17" s="28" t="s">
        <v>53</v>
      </c>
      <c r="L17" s="74">
        <v>0</v>
      </c>
      <c r="M17" s="67"/>
      <c r="N17" s="75"/>
      <c r="O17" s="80"/>
      <c r="P17" s="146"/>
      <c r="Q17" s="147"/>
      <c r="R17" s="159"/>
      <c r="S17" s="104"/>
      <c r="T17" s="88"/>
      <c r="U17" s="158">
        <f t="shared" si="0"/>
        <v>0</v>
      </c>
      <c r="Y17" s="196"/>
      <c r="Z17" s="210">
        <v>0</v>
      </c>
      <c r="AA17" s="210"/>
      <c r="AB17" s="113"/>
      <c r="AC17" s="210">
        <v>0</v>
      </c>
      <c r="AD17" s="209"/>
    </row>
    <row r="18" spans="1:31" ht="15.75" x14ac:dyDescent="0.25">
      <c r="A18" s="21"/>
      <c r="B18" s="39"/>
      <c r="C18" s="45"/>
      <c r="D18" s="22"/>
      <c r="E18" s="26"/>
      <c r="F18" s="51"/>
      <c r="G18" s="23"/>
      <c r="H18" s="27"/>
      <c r="I18" s="62"/>
      <c r="J18" s="89"/>
      <c r="K18" s="28" t="s">
        <v>54</v>
      </c>
      <c r="L18" s="75">
        <v>0</v>
      </c>
      <c r="M18" s="67"/>
      <c r="N18" s="75"/>
      <c r="O18" s="80"/>
      <c r="P18" s="146"/>
      <c r="Q18" s="147"/>
      <c r="R18" s="159"/>
      <c r="S18" s="104"/>
      <c r="T18" s="103"/>
      <c r="U18" s="158">
        <f t="shared" si="0"/>
        <v>0</v>
      </c>
      <c r="Y18" s="199"/>
      <c r="Z18" s="121">
        <v>0</v>
      </c>
      <c r="AA18" s="121"/>
      <c r="AB18" s="113"/>
      <c r="AC18" s="121">
        <v>0</v>
      </c>
      <c r="AD18" s="119"/>
    </row>
    <row r="19" spans="1:31" ht="18.75" x14ac:dyDescent="0.3">
      <c r="A19" s="21"/>
      <c r="B19" s="39"/>
      <c r="C19" s="45"/>
      <c r="D19" s="29"/>
      <c r="E19" s="26"/>
      <c r="F19" s="51"/>
      <c r="G19" s="23"/>
      <c r="H19" s="27"/>
      <c r="I19" s="62"/>
      <c r="J19" s="88"/>
      <c r="K19" s="28" t="s">
        <v>55</v>
      </c>
      <c r="L19" s="75">
        <v>0</v>
      </c>
      <c r="M19" s="67"/>
      <c r="N19" s="75"/>
      <c r="O19" s="80"/>
      <c r="P19" s="146"/>
      <c r="Q19" s="147"/>
      <c r="R19" s="159"/>
      <c r="S19" s="104"/>
      <c r="T19" s="103"/>
      <c r="U19" s="158">
        <f t="shared" si="0"/>
        <v>0</v>
      </c>
      <c r="Z19" s="131">
        <f>SUM(Z4:Z18)</f>
        <v>0</v>
      </c>
      <c r="AA19" s="131"/>
      <c r="AB19" s="131"/>
      <c r="AC19" s="131">
        <f>SUM(AC4:AC18)</f>
        <v>0</v>
      </c>
    </row>
    <row r="20" spans="1:31" ht="15.75" x14ac:dyDescent="0.25">
      <c r="A20" s="21"/>
      <c r="B20" s="39"/>
      <c r="C20" s="45"/>
      <c r="D20" s="22"/>
      <c r="E20" s="26"/>
      <c r="F20" s="51"/>
      <c r="G20" s="23"/>
      <c r="H20" s="27"/>
      <c r="I20" s="62"/>
      <c r="J20" s="90"/>
      <c r="K20" s="36" t="s">
        <v>68</v>
      </c>
      <c r="L20" s="55">
        <v>0</v>
      </c>
      <c r="M20" s="67"/>
      <c r="N20" s="75"/>
      <c r="O20" s="80"/>
      <c r="P20" s="146"/>
      <c r="Q20" s="147"/>
      <c r="R20" s="159"/>
      <c r="S20" s="104"/>
      <c r="T20" s="103"/>
      <c r="U20" s="158">
        <f t="shared" si="0"/>
        <v>0</v>
      </c>
      <c r="Y20" s="219"/>
      <c r="Z20" s="88"/>
      <c r="AA20" s="88"/>
      <c r="AB20" s="135"/>
      <c r="AC20" s="88"/>
      <c r="AD20" s="28"/>
    </row>
    <row r="21" spans="1:31" x14ac:dyDescent="0.25">
      <c r="A21" s="21"/>
      <c r="B21" s="39"/>
      <c r="C21" s="45"/>
      <c r="D21" s="22"/>
      <c r="E21" s="26"/>
      <c r="F21" s="51"/>
      <c r="G21" s="23"/>
      <c r="H21" s="27"/>
      <c r="I21" s="62"/>
      <c r="J21" s="88"/>
      <c r="K21" s="25" t="s">
        <v>99</v>
      </c>
      <c r="L21" s="55">
        <v>0</v>
      </c>
      <c r="M21" s="67"/>
      <c r="N21" s="75"/>
      <c r="O21" s="80"/>
      <c r="P21" s="146"/>
      <c r="Q21" s="147"/>
      <c r="R21" s="159"/>
      <c r="S21" s="104"/>
      <c r="T21" s="103"/>
      <c r="U21" s="158">
        <f t="shared" si="0"/>
        <v>0</v>
      </c>
      <c r="Y21" s="28"/>
      <c r="Z21" s="88"/>
      <c r="AA21" s="88"/>
      <c r="AB21" s="88"/>
      <c r="AC21" s="88"/>
      <c r="AD21" s="28"/>
      <c r="AE21" s="28"/>
    </row>
    <row r="22" spans="1:31" x14ac:dyDescent="0.25">
      <c r="A22" s="21"/>
      <c r="B22" s="39"/>
      <c r="C22" s="45"/>
      <c r="D22" s="22"/>
      <c r="E22" s="26"/>
      <c r="F22" s="51"/>
      <c r="G22" s="23"/>
      <c r="H22" s="27"/>
      <c r="I22" s="62"/>
      <c r="J22" s="90"/>
      <c r="K22" s="122" t="s">
        <v>213</v>
      </c>
      <c r="L22" s="55">
        <v>0</v>
      </c>
      <c r="M22" s="67"/>
      <c r="N22" s="75"/>
      <c r="O22" s="80"/>
      <c r="P22" s="146"/>
      <c r="Q22" s="147"/>
      <c r="R22" s="159"/>
      <c r="S22" s="104"/>
      <c r="T22" s="103"/>
      <c r="U22" s="158">
        <f t="shared" si="0"/>
        <v>0</v>
      </c>
      <c r="Y22" s="28"/>
      <c r="Z22" s="88"/>
      <c r="AA22" s="88"/>
      <c r="AB22" s="88"/>
      <c r="AC22" s="88"/>
      <c r="AD22" s="28"/>
      <c r="AE22" s="28"/>
    </row>
    <row r="23" spans="1:31" ht="15.75" x14ac:dyDescent="0.25">
      <c r="A23" s="21"/>
      <c r="B23" s="39"/>
      <c r="C23" s="45"/>
      <c r="D23" s="22"/>
      <c r="E23" s="26"/>
      <c r="F23" s="51"/>
      <c r="G23" s="23"/>
      <c r="H23" s="27"/>
      <c r="I23" s="62"/>
      <c r="J23" s="88"/>
      <c r="K23" s="11"/>
      <c r="L23" s="55"/>
      <c r="M23" s="67"/>
      <c r="N23" s="75"/>
      <c r="O23" s="80"/>
      <c r="P23" s="146"/>
      <c r="Q23" s="147"/>
      <c r="R23" s="210"/>
      <c r="S23" s="231"/>
      <c r="T23" s="103"/>
      <c r="U23" s="158">
        <f t="shared" si="0"/>
        <v>0</v>
      </c>
      <c r="Y23" s="104"/>
      <c r="Z23" s="218"/>
      <c r="AA23" s="218"/>
      <c r="AB23" s="134"/>
      <c r="AC23" s="88"/>
      <c r="AD23" s="28"/>
      <c r="AE23" s="28"/>
    </row>
    <row r="24" spans="1:31" x14ac:dyDescent="0.25">
      <c r="A24" s="21"/>
      <c r="B24" s="39"/>
      <c r="C24" s="45"/>
      <c r="D24" s="29"/>
      <c r="E24" s="26"/>
      <c r="F24" s="51"/>
      <c r="G24" s="23"/>
      <c r="H24" s="27"/>
      <c r="I24" s="62"/>
      <c r="J24" s="88"/>
      <c r="K24" s="11"/>
      <c r="L24" s="55"/>
      <c r="M24" s="67"/>
      <c r="N24" s="75"/>
      <c r="O24" s="80"/>
      <c r="P24" s="146"/>
      <c r="Q24" s="147"/>
      <c r="R24" s="159"/>
      <c r="S24" s="104"/>
      <c r="T24" s="103"/>
      <c r="U24" s="158">
        <f t="shared" si="0"/>
        <v>0</v>
      </c>
      <c r="Y24" s="104"/>
      <c r="Z24" s="103"/>
      <c r="AA24" s="103"/>
      <c r="AB24" s="103"/>
      <c r="AC24" s="216"/>
      <c r="AD24" s="28"/>
      <c r="AE24" s="28"/>
    </row>
    <row r="25" spans="1:31" ht="15.75" x14ac:dyDescent="0.25">
      <c r="A25" s="21"/>
      <c r="B25" s="39"/>
      <c r="C25" s="45"/>
      <c r="D25" s="22"/>
      <c r="E25" s="26"/>
      <c r="F25" s="51"/>
      <c r="G25" s="23"/>
      <c r="H25" s="27"/>
      <c r="I25" s="62"/>
      <c r="J25" s="88"/>
      <c r="K25" s="11"/>
      <c r="L25" s="55"/>
      <c r="M25" s="67"/>
      <c r="N25" s="75"/>
      <c r="O25" s="80"/>
      <c r="P25" s="146"/>
      <c r="Q25" s="147"/>
      <c r="R25" s="159"/>
      <c r="S25" s="104"/>
      <c r="T25" s="103"/>
      <c r="U25" s="158">
        <f t="shared" si="0"/>
        <v>0</v>
      </c>
      <c r="Y25" s="264"/>
      <c r="Z25" s="103"/>
      <c r="AA25" s="103"/>
      <c r="AB25" s="135"/>
      <c r="AC25" s="216"/>
      <c r="AD25" s="265"/>
      <c r="AE25" s="28"/>
    </row>
    <row r="26" spans="1:31" ht="15.75" x14ac:dyDescent="0.25">
      <c r="A26" s="21"/>
      <c r="B26" s="39"/>
      <c r="C26" s="45"/>
      <c r="D26" s="29"/>
      <c r="E26" s="26"/>
      <c r="F26" s="51"/>
      <c r="G26" s="23"/>
      <c r="H26" s="27"/>
      <c r="I26" s="62"/>
      <c r="J26" s="88"/>
      <c r="K26" s="11"/>
      <c r="L26" s="55"/>
      <c r="M26" s="67"/>
      <c r="N26" s="75"/>
      <c r="O26" s="80"/>
      <c r="P26" s="146"/>
      <c r="Q26" s="147"/>
      <c r="R26" s="159"/>
      <c r="S26" s="104"/>
      <c r="T26" s="103"/>
      <c r="U26" s="158">
        <f t="shared" si="0"/>
        <v>0</v>
      </c>
      <c r="Y26" s="266"/>
      <c r="Z26" s="88"/>
      <c r="AA26" s="88"/>
      <c r="AB26" s="213"/>
      <c r="AC26" s="88"/>
      <c r="AD26" s="265"/>
      <c r="AE26" s="28"/>
    </row>
    <row r="27" spans="1:31" ht="15.75" x14ac:dyDescent="0.25">
      <c r="A27" s="21"/>
      <c r="B27" s="39"/>
      <c r="C27" s="45"/>
      <c r="D27" s="29"/>
      <c r="E27" s="26"/>
      <c r="F27" s="51"/>
      <c r="G27" s="23"/>
      <c r="H27" s="27"/>
      <c r="I27" s="62"/>
      <c r="J27" s="88"/>
      <c r="K27" s="11"/>
      <c r="L27" s="55"/>
      <c r="M27" s="204"/>
      <c r="N27" s="207"/>
      <c r="O27" s="80"/>
      <c r="P27" s="146"/>
      <c r="Q27" s="147"/>
      <c r="R27" s="159"/>
      <c r="S27" s="104"/>
      <c r="T27" s="103"/>
      <c r="U27" s="158">
        <f t="shared" si="0"/>
        <v>0</v>
      </c>
      <c r="Y27" s="264"/>
      <c r="Z27" s="88"/>
      <c r="AA27" s="88"/>
      <c r="AB27" s="213"/>
      <c r="AC27" s="88"/>
      <c r="AD27" s="265"/>
      <c r="AE27" s="28"/>
    </row>
    <row r="28" spans="1:31" ht="15.75" x14ac:dyDescent="0.25">
      <c r="A28" s="21"/>
      <c r="B28" s="39"/>
      <c r="C28" s="45"/>
      <c r="D28" s="29"/>
      <c r="E28" s="26"/>
      <c r="F28" s="51"/>
      <c r="G28" s="23"/>
      <c r="H28" s="27"/>
      <c r="I28" s="62"/>
      <c r="J28" s="88"/>
      <c r="K28" s="11"/>
      <c r="L28" s="55"/>
      <c r="M28" s="204"/>
      <c r="N28" s="207"/>
      <c r="O28" s="80"/>
      <c r="P28" s="146"/>
      <c r="Q28" s="147"/>
      <c r="R28" s="159"/>
      <c r="S28" s="104"/>
      <c r="T28" s="103"/>
      <c r="U28" s="158">
        <f t="shared" si="0"/>
        <v>0</v>
      </c>
      <c r="X28" s="134"/>
      <c r="Y28" s="264"/>
      <c r="Z28" s="103"/>
      <c r="AA28" s="103"/>
      <c r="AB28" s="135"/>
      <c r="AC28" s="88"/>
      <c r="AD28" s="265"/>
      <c r="AE28" s="28"/>
    </row>
    <row r="29" spans="1:31" ht="15.75" x14ac:dyDescent="0.25">
      <c r="A29" s="21"/>
      <c r="B29" s="39"/>
      <c r="C29" s="45"/>
      <c r="D29" s="29"/>
      <c r="E29" s="26"/>
      <c r="F29" s="51"/>
      <c r="G29" s="23"/>
      <c r="H29" s="27"/>
      <c r="I29" s="62"/>
      <c r="J29" s="88"/>
      <c r="K29" s="11"/>
      <c r="L29" s="20"/>
      <c r="M29" s="67"/>
      <c r="N29" s="75"/>
      <c r="O29" s="80"/>
      <c r="P29" s="146"/>
      <c r="Q29" s="147"/>
      <c r="R29" s="159"/>
      <c r="S29" s="104"/>
      <c r="T29" s="103"/>
      <c r="U29" s="158">
        <f t="shared" si="0"/>
        <v>0</v>
      </c>
      <c r="X29" s="213"/>
      <c r="Y29" s="264"/>
      <c r="Z29" s="88"/>
      <c r="AA29" s="88"/>
      <c r="AB29" s="135"/>
      <c r="AC29" s="216"/>
      <c r="AD29" s="265"/>
      <c r="AE29" s="28"/>
    </row>
    <row r="30" spans="1:31" ht="15.75" x14ac:dyDescent="0.25">
      <c r="A30" s="21"/>
      <c r="B30" s="39"/>
      <c r="C30" s="45"/>
      <c r="D30" s="22"/>
      <c r="E30" s="26"/>
      <c r="F30" s="51"/>
      <c r="G30" s="23"/>
      <c r="H30" s="27"/>
      <c r="I30" s="62"/>
      <c r="J30" s="88"/>
      <c r="K30" s="11"/>
      <c r="L30" s="20"/>
      <c r="M30" s="204"/>
      <c r="N30" s="207"/>
      <c r="O30" s="80"/>
      <c r="P30" s="146"/>
      <c r="Q30" s="147"/>
      <c r="R30" s="159"/>
      <c r="S30" s="104"/>
      <c r="T30" s="88"/>
      <c r="U30" s="158">
        <f t="shared" si="0"/>
        <v>0</v>
      </c>
      <c r="X30" s="134"/>
      <c r="Y30" s="264"/>
      <c r="Z30" s="88"/>
      <c r="AA30" s="88"/>
      <c r="AB30" s="135"/>
      <c r="AC30" s="88"/>
      <c r="AD30" s="265"/>
      <c r="AE30" s="28"/>
    </row>
    <row r="31" spans="1:31" ht="15.75" x14ac:dyDescent="0.25">
      <c r="A31" s="21"/>
      <c r="B31" s="39"/>
      <c r="C31" s="45"/>
      <c r="D31" s="22"/>
      <c r="E31" s="26"/>
      <c r="F31" s="51"/>
      <c r="G31" s="23"/>
      <c r="H31" s="27"/>
      <c r="I31" s="62"/>
      <c r="J31" s="88"/>
      <c r="K31" s="11"/>
      <c r="L31" s="20"/>
      <c r="M31" s="204"/>
      <c r="N31" s="207"/>
      <c r="O31" s="80"/>
      <c r="P31" s="146"/>
      <c r="Q31" s="147"/>
      <c r="R31" s="159"/>
      <c r="S31" s="104"/>
      <c r="T31" s="103"/>
      <c r="U31" s="158">
        <f t="shared" si="0"/>
        <v>0</v>
      </c>
      <c r="X31" s="134"/>
      <c r="Y31" s="264"/>
      <c r="Z31" s="88"/>
      <c r="AA31" s="88"/>
      <c r="AB31" s="135"/>
      <c r="AC31" s="88"/>
      <c r="AD31" s="265"/>
      <c r="AE31" s="28"/>
    </row>
    <row r="32" spans="1:31" ht="15.75" x14ac:dyDescent="0.25">
      <c r="A32" s="21"/>
      <c r="B32" s="39"/>
      <c r="C32" s="45"/>
      <c r="D32" s="22"/>
      <c r="E32" s="26"/>
      <c r="F32" s="51"/>
      <c r="G32" s="23"/>
      <c r="H32" s="27"/>
      <c r="I32" s="62"/>
      <c r="J32" s="88"/>
      <c r="K32" s="11"/>
      <c r="L32" s="20"/>
      <c r="M32" s="67"/>
      <c r="N32" s="75"/>
      <c r="O32" s="80"/>
      <c r="P32" s="146"/>
      <c r="Q32" s="147"/>
      <c r="R32" s="159"/>
      <c r="S32" s="104"/>
      <c r="T32" s="103"/>
      <c r="U32" s="158">
        <f t="shared" si="0"/>
        <v>0</v>
      </c>
      <c r="X32" s="134"/>
      <c r="Y32" s="264"/>
      <c r="Z32" s="88"/>
      <c r="AA32" s="88"/>
      <c r="AB32" s="135"/>
      <c r="AC32" s="88"/>
      <c r="AD32" s="265"/>
      <c r="AE32" s="28"/>
    </row>
    <row r="33" spans="1:31" ht="15.75" x14ac:dyDescent="0.25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/>
      <c r="O33" s="80"/>
      <c r="P33" s="146"/>
      <c r="Q33" s="147"/>
      <c r="R33" s="159"/>
      <c r="S33" s="104"/>
      <c r="T33" s="88"/>
      <c r="U33" s="158">
        <f t="shared" si="0"/>
        <v>0</v>
      </c>
      <c r="X33" s="134"/>
      <c r="Y33" s="264"/>
      <c r="Z33" s="88"/>
      <c r="AA33" s="88"/>
      <c r="AB33" s="135"/>
      <c r="AC33" s="88"/>
      <c r="AD33" s="265"/>
      <c r="AE33" s="28"/>
    </row>
    <row r="34" spans="1:31" ht="15.75" x14ac:dyDescent="0.25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70"/>
      <c r="N34" s="74"/>
      <c r="O34" s="80"/>
      <c r="P34" s="146"/>
      <c r="Q34" s="147"/>
      <c r="R34" s="160"/>
      <c r="S34" s="104"/>
      <c r="T34" s="88"/>
      <c r="U34" s="158">
        <f t="shared" si="0"/>
        <v>0</v>
      </c>
      <c r="X34" s="134"/>
      <c r="Y34" s="264"/>
      <c r="Z34" s="88"/>
      <c r="AA34" s="88"/>
      <c r="AB34" s="135"/>
      <c r="AC34" s="88"/>
      <c r="AD34" s="265"/>
      <c r="AE34" s="28"/>
    </row>
    <row r="35" spans="1:31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6"/>
      <c r="Q35" s="147"/>
      <c r="R35" s="159"/>
      <c r="S35" s="104"/>
      <c r="T35" s="103"/>
      <c r="U35" s="158">
        <f t="shared" si="0"/>
        <v>0</v>
      </c>
      <c r="X35" s="134"/>
      <c r="Y35" s="264"/>
      <c r="Z35" s="88"/>
      <c r="AA35" s="88"/>
      <c r="AB35" s="135"/>
      <c r="AC35" s="88"/>
      <c r="AD35" s="265"/>
      <c r="AE35" s="28"/>
    </row>
    <row r="36" spans="1:31" ht="16.5" thickBot="1" x14ac:dyDescent="0.3">
      <c r="A36" s="15" t="s">
        <v>174</v>
      </c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6"/>
      <c r="Q36" s="147"/>
      <c r="R36" s="159"/>
      <c r="S36" s="104"/>
      <c r="T36" s="103"/>
      <c r="U36" s="158">
        <f t="shared" si="0"/>
        <v>0</v>
      </c>
      <c r="X36" s="134"/>
      <c r="Y36" s="264"/>
      <c r="Z36" s="88"/>
      <c r="AA36" s="88"/>
      <c r="AB36" s="135"/>
      <c r="AC36" s="88"/>
      <c r="AD36" s="265"/>
      <c r="AE36" s="28"/>
    </row>
    <row r="37" spans="1:31" ht="16.5" thickBot="1" x14ac:dyDescent="0.3">
      <c r="A37" s="101" t="s">
        <v>92</v>
      </c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6"/>
      <c r="Q37" s="147"/>
      <c r="R37" s="159"/>
      <c r="S37" s="104"/>
      <c r="T37" s="103"/>
      <c r="U37" s="158">
        <f t="shared" si="0"/>
        <v>0</v>
      </c>
      <c r="X37" s="134"/>
      <c r="Y37" s="264"/>
      <c r="Z37" s="88"/>
      <c r="AA37" s="88"/>
      <c r="AB37" s="135"/>
      <c r="AC37" s="88"/>
      <c r="AD37" s="265"/>
      <c r="AE37" s="28"/>
    </row>
    <row r="38" spans="1:31" ht="15.75" x14ac:dyDescent="0.25">
      <c r="B38" s="42" t="s">
        <v>1</v>
      </c>
      <c r="C38" s="48">
        <f>SUM(C4:C37)</f>
        <v>218235.22</v>
      </c>
      <c r="E38" s="244" t="s">
        <v>1</v>
      </c>
      <c r="F38" s="54">
        <f>SUM(F6:F37)</f>
        <v>0</v>
      </c>
      <c r="H38" s="246" t="s">
        <v>1</v>
      </c>
      <c r="I38" s="58">
        <f>SUM(I5:I37)</f>
        <v>0</v>
      </c>
      <c r="J38" s="58"/>
      <c r="K38" s="17" t="s">
        <v>1</v>
      </c>
      <c r="L38" s="4">
        <f t="shared" ref="L38" si="1">SUM(L5:L37)</f>
        <v>28750</v>
      </c>
      <c r="P38" s="146"/>
      <c r="Q38" s="147"/>
      <c r="R38" s="159"/>
      <c r="S38" s="104"/>
      <c r="T38" s="103"/>
      <c r="U38" s="158">
        <f t="shared" si="0"/>
        <v>0</v>
      </c>
      <c r="X38" s="134"/>
      <c r="Y38" s="264"/>
      <c r="Z38" s="88"/>
      <c r="AA38" s="88"/>
      <c r="AB38" s="135"/>
      <c r="AC38" s="88"/>
      <c r="AD38" s="265"/>
      <c r="AE38" s="28"/>
    </row>
    <row r="39" spans="1:31" ht="15.75" x14ac:dyDescent="0.25">
      <c r="P39" s="146"/>
      <c r="Q39" s="147"/>
      <c r="R39" s="159"/>
      <c r="S39" s="104"/>
      <c r="T39" s="103"/>
      <c r="U39" s="158">
        <f t="shared" si="0"/>
        <v>0</v>
      </c>
      <c r="X39" s="134"/>
      <c r="Y39" s="28"/>
      <c r="Z39" s="88"/>
      <c r="AA39" s="88"/>
      <c r="AB39" s="88"/>
      <c r="AC39" s="88"/>
      <c r="AD39" s="265"/>
      <c r="AE39" s="28"/>
    </row>
    <row r="40" spans="1:31" ht="15.75" x14ac:dyDescent="0.25">
      <c r="A40" s="5"/>
      <c r="C40" s="49">
        <v>0</v>
      </c>
      <c r="D40" s="13"/>
      <c r="E40" s="13"/>
      <c r="F40" s="55"/>
      <c r="H40" s="282" t="s">
        <v>7</v>
      </c>
      <c r="I40" s="283"/>
      <c r="J40" s="245"/>
      <c r="K40" s="284">
        <f>I38+L38</f>
        <v>28750</v>
      </c>
      <c r="L40" s="285"/>
      <c r="P40" s="146"/>
      <c r="Q40" s="147"/>
      <c r="R40" s="159"/>
      <c r="S40" s="104"/>
      <c r="T40" s="103"/>
      <c r="U40" s="249">
        <f t="shared" si="0"/>
        <v>0</v>
      </c>
      <c r="X40" s="134"/>
      <c r="Y40" s="28"/>
      <c r="Z40" s="88"/>
      <c r="AA40" s="88"/>
      <c r="AB40" s="88"/>
      <c r="AC40" s="88"/>
      <c r="AD40" s="265"/>
      <c r="AE40" s="28"/>
    </row>
    <row r="41" spans="1:31" ht="15.75" x14ac:dyDescent="0.25">
      <c r="D41" s="276" t="s">
        <v>8</v>
      </c>
      <c r="E41" s="276"/>
      <c r="F41" s="56">
        <f>F38-K40</f>
        <v>-28750</v>
      </c>
      <c r="I41" s="65"/>
      <c r="J41" s="65"/>
      <c r="P41" s="254"/>
      <c r="Q41" s="255"/>
      <c r="R41" s="253"/>
      <c r="S41" s="253"/>
      <c r="T41" s="88"/>
      <c r="U41" s="252">
        <f t="shared" si="0"/>
        <v>0</v>
      </c>
      <c r="X41" s="134"/>
      <c r="Y41" s="269"/>
      <c r="Z41" s="88"/>
      <c r="AA41" s="88"/>
      <c r="AB41" s="135"/>
      <c r="AC41" s="88"/>
      <c r="AD41" s="265"/>
      <c r="AE41" s="28"/>
    </row>
    <row r="42" spans="1:31" ht="15.75" thickBot="1" x14ac:dyDescent="0.3">
      <c r="D42" s="18"/>
      <c r="E42" s="18" t="s">
        <v>0</v>
      </c>
      <c r="F42" s="57">
        <f>-C38</f>
        <v>-218235.22</v>
      </c>
      <c r="P42" s="229"/>
      <c r="Q42" s="256"/>
      <c r="R42" s="257"/>
      <c r="S42" s="253"/>
      <c r="T42" s="88"/>
      <c r="U42" s="252">
        <f t="shared" si="0"/>
        <v>0</v>
      </c>
      <c r="X42" s="28"/>
      <c r="Y42" s="28"/>
      <c r="Z42" s="88"/>
      <c r="AA42" s="88"/>
      <c r="AB42" s="88"/>
      <c r="AC42" s="88"/>
      <c r="AD42" s="265"/>
      <c r="AE42" s="28"/>
    </row>
    <row r="43" spans="1:31" ht="16.5" thickTop="1" x14ac:dyDescent="0.25">
      <c r="C43" s="43" t="s">
        <v>12</v>
      </c>
      <c r="E43" s="5" t="s">
        <v>10</v>
      </c>
      <c r="F43" s="58">
        <f>SUM(F41:F42)</f>
        <v>-246985.22</v>
      </c>
      <c r="I43" s="286"/>
      <c r="J43" s="286"/>
      <c r="K43" s="286"/>
      <c r="L43" s="2"/>
      <c r="P43" s="229"/>
      <c r="Q43" s="256"/>
      <c r="R43" s="257"/>
      <c r="S43" s="253"/>
      <c r="T43" s="88"/>
      <c r="U43" s="252">
        <f t="shared" si="0"/>
        <v>0</v>
      </c>
      <c r="X43" s="28"/>
      <c r="Y43" s="135"/>
      <c r="Z43" s="88"/>
      <c r="AA43" s="88"/>
      <c r="AB43" s="88"/>
      <c r="AC43" s="88"/>
      <c r="AD43" s="265"/>
      <c r="AE43" s="28"/>
    </row>
    <row r="44" spans="1:31" ht="16.5" thickBot="1" x14ac:dyDescent="0.3">
      <c r="D44" s="275" t="s">
        <v>9</v>
      </c>
      <c r="E44" s="275"/>
      <c r="F44" s="59">
        <v>0</v>
      </c>
      <c r="I44" s="287"/>
      <c r="J44" s="287"/>
      <c r="K44" s="287"/>
      <c r="L44" s="33"/>
      <c r="P44" s="229"/>
      <c r="Q44" s="256"/>
      <c r="R44" s="257"/>
      <c r="S44" s="49"/>
      <c r="T44" s="88"/>
      <c r="U44" s="252">
        <f t="shared" si="0"/>
        <v>0</v>
      </c>
      <c r="X44" s="28"/>
      <c r="Y44" s="135"/>
      <c r="Z44" s="88"/>
      <c r="AA44" s="88"/>
      <c r="AB44" s="88"/>
      <c r="AC44" s="88"/>
      <c r="AD44" s="265"/>
      <c r="AE44" s="28"/>
    </row>
    <row r="45" spans="1:31" ht="16.5" thickTop="1" x14ac:dyDescent="0.25">
      <c r="E45" s="6" t="s">
        <v>11</v>
      </c>
      <c r="F45" s="48">
        <f>F44+F43</f>
        <v>-246985.22</v>
      </c>
      <c r="I45" s="288" t="s">
        <v>13</v>
      </c>
      <c r="J45" s="289"/>
      <c r="K45" s="289"/>
      <c r="L45" s="292">
        <f>F45+L44</f>
        <v>-246985.22</v>
      </c>
      <c r="P45" s="162"/>
      <c r="Q45" s="251"/>
      <c r="R45" s="153"/>
      <c r="S45" s="55"/>
      <c r="T45" s="56"/>
      <c r="U45" s="252">
        <f t="shared" si="0"/>
        <v>0</v>
      </c>
      <c r="X45" s="28"/>
      <c r="Y45" s="135"/>
      <c r="Z45" s="88"/>
      <c r="AA45" s="88"/>
      <c r="AB45" s="88"/>
      <c r="AC45" s="88"/>
      <c r="AD45" s="265"/>
      <c r="AE45" s="28"/>
    </row>
    <row r="46" spans="1:31" ht="19.5" thickBot="1" x14ac:dyDescent="0.35">
      <c r="D46" s="274"/>
      <c r="E46" s="274"/>
      <c r="F46" s="55"/>
      <c r="I46" s="290"/>
      <c r="J46" s="291"/>
      <c r="K46" s="291"/>
      <c r="L46" s="293"/>
      <c r="P46" s="162"/>
      <c r="Q46" s="251"/>
      <c r="R46" s="153"/>
      <c r="S46" s="55"/>
      <c r="T46" s="56"/>
      <c r="U46" s="252">
        <f t="shared" si="0"/>
        <v>0</v>
      </c>
      <c r="X46" s="28"/>
      <c r="Y46" s="28"/>
      <c r="Z46" s="270"/>
      <c r="AA46" s="270"/>
      <c r="AB46" s="270"/>
      <c r="AC46" s="270"/>
      <c r="AD46" s="28"/>
      <c r="AE46" s="28"/>
    </row>
    <row r="47" spans="1:31" ht="16.5" thickTop="1" x14ac:dyDescent="0.25">
      <c r="P47" s="162"/>
      <c r="Q47" s="251"/>
      <c r="R47" s="153"/>
      <c r="S47" s="55"/>
      <c r="T47" s="56"/>
      <c r="U47" s="252">
        <f t="shared" si="0"/>
        <v>0</v>
      </c>
      <c r="X47" s="212"/>
      <c r="Y47" s="135"/>
      <c r="Z47" s="88"/>
      <c r="AA47" s="88"/>
      <c r="AB47" s="88"/>
      <c r="AC47" s="88"/>
      <c r="AD47" s="28"/>
      <c r="AE47" s="28"/>
    </row>
    <row r="48" spans="1:31" ht="16.5" thickBot="1" x14ac:dyDescent="0.3">
      <c r="P48" s="123"/>
      <c r="Q48" s="124"/>
      <c r="R48" s="57">
        <v>0</v>
      </c>
      <c r="S48" s="57"/>
      <c r="T48" s="125">
        <v>0</v>
      </c>
      <c r="U48" s="253">
        <v>0</v>
      </c>
      <c r="X48" s="28"/>
      <c r="Y48" s="135"/>
      <c r="Z48" s="88"/>
      <c r="AA48" s="88"/>
      <c r="AB48" s="88"/>
      <c r="AC48" s="88"/>
      <c r="AD48" s="212"/>
      <c r="AE48" s="28"/>
    </row>
    <row r="49" spans="14:31" customFormat="1" ht="16.5" thickTop="1" x14ac:dyDescent="0.25">
      <c r="N49" s="43"/>
      <c r="P49" s="110"/>
      <c r="Q49" s="111"/>
      <c r="R49" s="58">
        <f>SUM(R5:R48)</f>
        <v>30688.799999999999</v>
      </c>
      <c r="S49" s="58"/>
      <c r="T49" s="58">
        <f>SUM(T5:T48)</f>
        <v>0</v>
      </c>
      <c r="U49" s="43">
        <f>SUM(U5:U48)</f>
        <v>30688.799999999999</v>
      </c>
      <c r="X49" s="28"/>
      <c r="Y49" s="104"/>
      <c r="Z49" s="218"/>
      <c r="AA49" s="218"/>
      <c r="AB49" s="134"/>
      <c r="AC49" s="88"/>
      <c r="AD49" s="28"/>
      <c r="AE49" s="28"/>
    </row>
    <row r="50" spans="14:31" customFormat="1" x14ac:dyDescent="0.25">
      <c r="N50" s="43"/>
      <c r="R50" s="43"/>
      <c r="T50" s="43"/>
      <c r="U50" s="43"/>
      <c r="X50" s="28"/>
      <c r="Y50" s="104"/>
      <c r="Z50" s="103"/>
      <c r="AA50" s="103"/>
      <c r="AB50" s="103"/>
      <c r="AC50" s="216"/>
      <c r="AD50" s="28"/>
      <c r="AE50" s="28"/>
    </row>
    <row r="51" spans="14:31" customFormat="1" ht="15.75" x14ac:dyDescent="0.25">
      <c r="N51" s="43"/>
      <c r="R51" s="43"/>
      <c r="T51" s="43"/>
      <c r="U51" s="43"/>
      <c r="X51" s="28"/>
      <c r="Y51" s="264"/>
      <c r="Z51" s="103"/>
      <c r="AA51" s="103"/>
      <c r="AB51" s="267"/>
      <c r="AC51" s="216"/>
      <c r="AD51" s="268"/>
      <c r="AE51" s="28"/>
    </row>
    <row r="52" spans="14:31" customFormat="1" ht="15.75" x14ac:dyDescent="0.25">
      <c r="N52" s="205"/>
      <c r="P52" s="110"/>
      <c r="Q52" s="111"/>
      <c r="R52" s="43"/>
      <c r="S52" s="43"/>
      <c r="T52" s="58"/>
      <c r="U52" s="43"/>
      <c r="X52" s="13"/>
      <c r="Y52" s="266"/>
      <c r="Z52" s="88"/>
      <c r="AA52" s="88"/>
      <c r="AB52" s="267"/>
      <c r="AC52" s="88"/>
      <c r="AD52" s="268"/>
      <c r="AE52" s="28"/>
    </row>
    <row r="53" spans="14:31" customFormat="1" ht="15.75" x14ac:dyDescent="0.25">
      <c r="N53" s="205"/>
      <c r="P53" s="110"/>
      <c r="Q53" s="111"/>
      <c r="R53" s="43"/>
      <c r="S53" s="43"/>
      <c r="T53" s="58"/>
      <c r="U53" s="43"/>
      <c r="W53" s="28"/>
      <c r="X53" s="28"/>
      <c r="Y53" s="264"/>
      <c r="Z53" s="88"/>
      <c r="AA53" s="88"/>
      <c r="AB53" s="267"/>
      <c r="AC53" s="88"/>
      <c r="AD53" s="268"/>
      <c r="AE53" s="28"/>
    </row>
    <row r="54" spans="14:31" customFormat="1" ht="15.75" x14ac:dyDescent="0.25">
      <c r="N54" s="205"/>
      <c r="P54" s="110"/>
      <c r="Q54" s="111"/>
      <c r="R54" s="43"/>
      <c r="S54" s="43"/>
      <c r="T54" s="58"/>
      <c r="U54" s="43"/>
      <c r="W54" s="28"/>
      <c r="X54" s="28"/>
      <c r="Y54" s="264"/>
      <c r="Z54" s="103"/>
      <c r="AA54" s="103"/>
      <c r="AB54" s="267"/>
      <c r="AC54" s="88"/>
      <c r="AD54" s="268"/>
      <c r="AE54" s="28"/>
    </row>
    <row r="55" spans="14:31" customFormat="1" ht="15.75" x14ac:dyDescent="0.25">
      <c r="N55" s="43"/>
      <c r="R55" s="43"/>
      <c r="T55" s="43"/>
      <c r="U55" s="43"/>
      <c r="W55" s="28"/>
      <c r="X55" s="102"/>
      <c r="Y55" s="264"/>
      <c r="Z55" s="88"/>
      <c r="AA55" s="88"/>
      <c r="AB55" s="267"/>
      <c r="AC55" s="88"/>
      <c r="AD55" s="268"/>
      <c r="AE55" s="28"/>
    </row>
    <row r="56" spans="14:31" customFormat="1" ht="15.75" x14ac:dyDescent="0.25">
      <c r="N56" s="43"/>
      <c r="R56" s="43"/>
      <c r="T56" s="43"/>
      <c r="U56" s="43"/>
      <c r="W56" s="28"/>
      <c r="X56" s="102"/>
      <c r="Y56" s="264"/>
      <c r="Z56" s="88"/>
      <c r="AA56" s="88"/>
      <c r="AB56" s="267"/>
      <c r="AC56" s="88"/>
      <c r="AD56" s="268"/>
      <c r="AE56" s="28"/>
    </row>
    <row r="57" spans="14:31" customFormat="1" ht="15.75" x14ac:dyDescent="0.25">
      <c r="N57" s="43"/>
      <c r="R57" s="43"/>
      <c r="T57" s="43"/>
      <c r="U57" s="43"/>
      <c r="W57" s="28"/>
      <c r="X57" s="134"/>
      <c r="Y57" s="264"/>
      <c r="Z57" s="88"/>
      <c r="AA57" s="88"/>
      <c r="AB57" s="267"/>
      <c r="AC57" s="88"/>
      <c r="AD57" s="268"/>
      <c r="AE57" s="28"/>
    </row>
    <row r="58" spans="14:31" customFormat="1" ht="15.75" x14ac:dyDescent="0.25">
      <c r="N58" s="43"/>
      <c r="R58" s="43"/>
      <c r="T58" s="43"/>
      <c r="U58" s="43"/>
      <c r="W58" s="28"/>
      <c r="X58" s="213"/>
      <c r="Y58" s="264"/>
      <c r="Z58" s="88"/>
      <c r="AA58" s="88"/>
      <c r="AB58" s="267"/>
      <c r="AC58" s="88"/>
      <c r="AD58" s="268"/>
      <c r="AE58" s="28"/>
    </row>
    <row r="59" spans="14:31" customFormat="1" ht="15.75" x14ac:dyDescent="0.25">
      <c r="N59" s="43"/>
      <c r="R59" s="43"/>
      <c r="T59" s="43"/>
      <c r="U59" s="43"/>
      <c r="W59" s="28"/>
      <c r="X59" s="134"/>
      <c r="Y59" s="264"/>
      <c r="Z59" s="88"/>
      <c r="AA59" s="88"/>
      <c r="AB59" s="267"/>
      <c r="AC59" s="88"/>
      <c r="AD59" s="268"/>
      <c r="AE59" s="28"/>
    </row>
    <row r="60" spans="14:31" customFormat="1" ht="15.75" x14ac:dyDescent="0.25">
      <c r="N60" s="43"/>
      <c r="R60" s="43"/>
      <c r="T60" s="43"/>
      <c r="U60" s="43"/>
      <c r="W60" s="28"/>
      <c r="X60" s="134"/>
      <c r="Y60" s="264"/>
      <c r="Z60" s="88"/>
      <c r="AA60" s="88"/>
      <c r="AB60" s="267"/>
      <c r="AC60" s="88"/>
      <c r="AD60" s="268"/>
      <c r="AE60" s="28"/>
    </row>
    <row r="61" spans="14:31" customFormat="1" ht="15.75" x14ac:dyDescent="0.25">
      <c r="N61" s="43"/>
      <c r="R61" s="43"/>
      <c r="T61" s="43"/>
      <c r="U61" s="43"/>
      <c r="W61" s="28"/>
      <c r="X61" s="134"/>
      <c r="Y61" s="264"/>
      <c r="Z61" s="88"/>
      <c r="AA61" s="88"/>
      <c r="AB61" s="267"/>
      <c r="AC61" s="88"/>
      <c r="AD61" s="268"/>
      <c r="AE61" s="28"/>
    </row>
    <row r="62" spans="14:31" customFormat="1" ht="15.75" x14ac:dyDescent="0.25">
      <c r="N62" s="43"/>
      <c r="R62" s="43"/>
      <c r="T62" s="43"/>
      <c r="U62" s="43"/>
      <c r="W62" s="28"/>
      <c r="X62" s="134"/>
      <c r="Y62" s="264"/>
      <c r="Z62" s="88"/>
      <c r="AA62" s="88"/>
      <c r="AB62" s="267"/>
      <c r="AC62" s="88"/>
      <c r="AD62" s="268"/>
      <c r="AE62" s="28"/>
    </row>
    <row r="63" spans="14:31" customFormat="1" ht="15.75" x14ac:dyDescent="0.25">
      <c r="N63" s="43"/>
      <c r="R63" s="43"/>
      <c r="T63" s="43"/>
      <c r="U63" s="43"/>
      <c r="W63" s="28"/>
      <c r="X63" s="134"/>
      <c r="Y63" s="264"/>
      <c r="Z63" s="88"/>
      <c r="AA63" s="88"/>
      <c r="AB63" s="267"/>
      <c r="AC63" s="88"/>
      <c r="AD63" s="268"/>
      <c r="AE63" s="28"/>
    </row>
    <row r="64" spans="14:31" customFormat="1" ht="15.75" x14ac:dyDescent="0.25">
      <c r="N64" s="43"/>
      <c r="R64" s="43"/>
      <c r="T64" s="43"/>
      <c r="U64" s="43"/>
      <c r="W64" s="28"/>
      <c r="X64" s="134"/>
      <c r="Y64" s="264"/>
      <c r="Z64" s="88"/>
      <c r="AA64" s="88"/>
      <c r="AB64" s="267"/>
      <c r="AC64" s="88"/>
      <c r="AD64" s="268"/>
      <c r="AE64" s="28"/>
    </row>
    <row r="65" spans="14:31" customFormat="1" ht="15.75" x14ac:dyDescent="0.25">
      <c r="N65" s="43"/>
      <c r="R65" s="43"/>
      <c r="T65" s="43"/>
      <c r="U65" s="43"/>
      <c r="W65" s="28"/>
      <c r="X65" s="134"/>
      <c r="Y65" s="28"/>
      <c r="Z65" s="88"/>
      <c r="AA65" s="88"/>
      <c r="AB65" s="267"/>
      <c r="AC65" s="88"/>
      <c r="AD65" s="268"/>
      <c r="AE65" s="28"/>
    </row>
    <row r="66" spans="14:31" customFormat="1" ht="15.75" x14ac:dyDescent="0.25">
      <c r="N66" s="43"/>
      <c r="R66" s="43"/>
      <c r="T66" s="43"/>
      <c r="U66" s="43"/>
      <c r="W66" s="28"/>
      <c r="X66" s="102"/>
      <c r="Y66" s="28"/>
      <c r="Z66" s="88"/>
      <c r="AA66" s="88"/>
      <c r="AB66" s="267"/>
      <c r="AC66" s="88"/>
      <c r="AD66" s="268"/>
      <c r="AE66" s="28"/>
    </row>
    <row r="67" spans="14:31" customFormat="1" ht="15.75" x14ac:dyDescent="0.25">
      <c r="N67" s="43"/>
      <c r="R67" s="43"/>
      <c r="T67" s="43"/>
      <c r="U67" s="43"/>
      <c r="W67" s="28"/>
      <c r="X67" s="102"/>
      <c r="Y67" s="104"/>
      <c r="Z67" s="103"/>
      <c r="AA67" s="103"/>
      <c r="AB67" s="267"/>
      <c r="AC67" s="216"/>
      <c r="AD67" s="268"/>
      <c r="AE67" s="28"/>
    </row>
    <row r="68" spans="14:31" customFormat="1" ht="15.75" x14ac:dyDescent="0.25">
      <c r="N68" s="43"/>
      <c r="R68" s="43"/>
      <c r="T68" s="43"/>
      <c r="U68" s="43"/>
      <c r="W68" s="28"/>
      <c r="X68" s="134"/>
      <c r="Y68" s="269"/>
      <c r="Z68" s="88"/>
      <c r="AA68" s="88"/>
      <c r="AB68" s="135"/>
      <c r="AC68" s="88"/>
      <c r="AD68" s="28"/>
      <c r="AE68" s="28"/>
    </row>
    <row r="69" spans="14:31" customFormat="1" ht="18.75" x14ac:dyDescent="0.3">
      <c r="N69" s="43"/>
      <c r="R69" s="43"/>
      <c r="T69" s="43"/>
      <c r="U69" s="43"/>
      <c r="W69" s="28"/>
      <c r="X69" s="213"/>
      <c r="Y69" s="28"/>
      <c r="Z69" s="270"/>
      <c r="AA69" s="270"/>
      <c r="AB69" s="270"/>
      <c r="AC69" s="270"/>
      <c r="AD69" s="28"/>
      <c r="AE69" s="28"/>
    </row>
    <row r="70" spans="14:31" customFormat="1" ht="15.75" x14ac:dyDescent="0.25">
      <c r="N70" s="43"/>
      <c r="R70" s="43"/>
      <c r="T70" s="43"/>
      <c r="U70" s="43"/>
      <c r="W70" s="28"/>
      <c r="X70" s="134"/>
      <c r="Y70" s="214"/>
      <c r="Z70" s="211"/>
      <c r="AA70" s="211"/>
      <c r="AB70" s="211"/>
      <c r="AC70" s="88"/>
      <c r="AD70" s="28"/>
      <c r="AE70" s="28"/>
    </row>
    <row r="71" spans="14:31" customFormat="1" ht="15.75" x14ac:dyDescent="0.25">
      <c r="N71" s="43"/>
      <c r="R71" s="43"/>
      <c r="T71" s="43"/>
      <c r="U71" s="43"/>
      <c r="W71" s="28"/>
      <c r="X71" s="134"/>
      <c r="Y71" s="135"/>
      <c r="Z71" s="156"/>
      <c r="AA71" s="156"/>
      <c r="AB71" s="156"/>
      <c r="AC71" s="88"/>
      <c r="AD71" s="28"/>
      <c r="AE71" s="28"/>
    </row>
    <row r="72" spans="14:31" customFormat="1" ht="15.75" x14ac:dyDescent="0.25">
      <c r="N72" s="43"/>
      <c r="R72" s="43"/>
      <c r="T72" s="43"/>
      <c r="U72" s="43"/>
      <c r="W72" s="28"/>
      <c r="X72" s="134"/>
      <c r="Y72" s="104"/>
      <c r="Z72" s="218"/>
      <c r="AA72" s="218"/>
      <c r="AB72" s="134"/>
      <c r="AC72" s="88"/>
      <c r="AD72" s="28"/>
      <c r="AE72" s="28"/>
    </row>
    <row r="73" spans="14:31" customFormat="1" ht="15.75" x14ac:dyDescent="0.25">
      <c r="N73" s="43"/>
      <c r="R73" s="43"/>
      <c r="T73" s="43"/>
      <c r="U73" s="43"/>
      <c r="W73" s="28"/>
      <c r="X73" s="134"/>
      <c r="Y73" s="104"/>
      <c r="Z73" s="103"/>
      <c r="AA73" s="103"/>
      <c r="AB73" s="103"/>
      <c r="AC73" s="216"/>
      <c r="AD73" s="28"/>
      <c r="AE73" s="28"/>
    </row>
    <row r="74" spans="14:31" customFormat="1" ht="15.75" x14ac:dyDescent="0.25">
      <c r="N74" s="43"/>
      <c r="R74" s="43"/>
      <c r="T74" s="43"/>
      <c r="U74" s="43"/>
      <c r="W74" s="28"/>
      <c r="X74" s="134"/>
      <c r="Y74" s="264"/>
      <c r="Z74" s="103"/>
      <c r="AA74" s="103"/>
      <c r="AB74" s="267"/>
      <c r="AC74" s="216"/>
      <c r="AD74" s="268"/>
      <c r="AE74" s="268"/>
    </row>
    <row r="75" spans="14:31" customFormat="1" ht="15.75" x14ac:dyDescent="0.25">
      <c r="N75" s="205"/>
      <c r="P75" s="110"/>
      <c r="Q75" s="111"/>
      <c r="R75" s="43"/>
      <c r="S75" s="43"/>
      <c r="T75" s="58"/>
      <c r="U75" s="43"/>
      <c r="W75" s="28"/>
      <c r="X75" s="28"/>
      <c r="Y75" s="266"/>
      <c r="Z75" s="88"/>
      <c r="AA75" s="88"/>
      <c r="AB75" s="267"/>
      <c r="AC75" s="88"/>
      <c r="AD75" s="268"/>
      <c r="AE75" s="268"/>
    </row>
    <row r="76" spans="14:31" customFormat="1" ht="15.75" x14ac:dyDescent="0.25">
      <c r="N76" s="205"/>
      <c r="P76" s="110"/>
      <c r="Q76" s="111"/>
      <c r="R76" s="43"/>
      <c r="S76" s="43"/>
      <c r="T76" s="58"/>
      <c r="U76" s="43"/>
      <c r="Y76" s="264"/>
      <c r="Z76" s="88"/>
      <c r="AA76" s="88"/>
      <c r="AB76" s="267"/>
      <c r="AC76" s="88"/>
      <c r="AD76" s="268"/>
      <c r="AE76" s="268"/>
    </row>
    <row r="77" spans="14:31" customFormat="1" ht="15.75" x14ac:dyDescent="0.25">
      <c r="N77" s="205"/>
      <c r="P77" s="110"/>
      <c r="Q77" s="111"/>
      <c r="R77" s="43"/>
      <c r="S77" s="43"/>
      <c r="T77" s="58"/>
      <c r="U77" s="43"/>
      <c r="Y77" s="264"/>
      <c r="Z77" s="103"/>
      <c r="AA77" s="103"/>
      <c r="AB77" s="267"/>
      <c r="AC77" s="88"/>
      <c r="AD77" s="268"/>
      <c r="AE77" s="268"/>
    </row>
    <row r="78" spans="14:31" customFormat="1" ht="15.75" x14ac:dyDescent="0.25">
      <c r="N78" s="205"/>
      <c r="P78" s="110"/>
      <c r="Q78" s="111"/>
      <c r="R78" s="43"/>
      <c r="S78" s="43"/>
      <c r="T78" s="58"/>
      <c r="U78" s="43"/>
      <c r="Y78" s="264"/>
      <c r="Z78" s="88"/>
      <c r="AA78" s="88"/>
      <c r="AB78" s="267"/>
      <c r="AC78" s="88"/>
      <c r="AD78" s="268"/>
      <c r="AE78" s="268"/>
    </row>
    <row r="79" spans="14:31" customFormat="1" ht="15.75" x14ac:dyDescent="0.25">
      <c r="N79" s="205"/>
      <c r="P79" s="110"/>
      <c r="Q79" s="111"/>
      <c r="R79" s="43"/>
      <c r="S79" s="43"/>
      <c r="T79" s="58"/>
      <c r="U79" s="43"/>
      <c r="Y79" s="264"/>
      <c r="Z79" s="88"/>
      <c r="AA79" s="88"/>
      <c r="AB79" s="267"/>
      <c r="AC79" s="88"/>
      <c r="AD79" s="268"/>
      <c r="AE79" s="268"/>
    </row>
    <row r="80" spans="14:31" customFormat="1" ht="15.75" x14ac:dyDescent="0.25">
      <c r="N80" s="205"/>
      <c r="P80" s="110"/>
      <c r="Q80" s="111"/>
      <c r="R80" s="43"/>
      <c r="S80" s="43"/>
      <c r="T80" s="58"/>
      <c r="U80" s="43"/>
      <c r="Y80" s="264"/>
      <c r="Z80" s="88"/>
      <c r="AA80" s="88"/>
      <c r="AB80" s="267"/>
      <c r="AC80" s="88"/>
      <c r="AD80" s="268"/>
      <c r="AE80" s="268"/>
    </row>
    <row r="81" spans="25:31" customFormat="1" ht="15.75" x14ac:dyDescent="0.25">
      <c r="Y81" s="264"/>
      <c r="Z81" s="88"/>
      <c r="AA81" s="88"/>
      <c r="AB81" s="267"/>
      <c r="AC81" s="88"/>
      <c r="AD81" s="268"/>
      <c r="AE81" s="268"/>
    </row>
    <row r="82" spans="25:31" customFormat="1" ht="15.75" x14ac:dyDescent="0.25">
      <c r="Y82" s="264"/>
      <c r="Z82" s="88"/>
      <c r="AA82" s="88"/>
      <c r="AB82" s="267"/>
      <c r="AC82" s="88"/>
      <c r="AD82" s="268"/>
      <c r="AE82" s="268"/>
    </row>
    <row r="83" spans="25:31" customFormat="1" ht="15.75" x14ac:dyDescent="0.25">
      <c r="Y83" s="264"/>
      <c r="Z83" s="88"/>
      <c r="AA83" s="88"/>
      <c r="AB83" s="267"/>
      <c r="AC83" s="88"/>
      <c r="AD83" s="268"/>
      <c r="AE83" s="268"/>
    </row>
    <row r="84" spans="25:31" customFormat="1" ht="15.75" x14ac:dyDescent="0.25">
      <c r="Y84" s="264"/>
      <c r="Z84" s="88"/>
      <c r="AA84" s="88"/>
      <c r="AB84" s="267"/>
      <c r="AC84" s="88"/>
      <c r="AD84" s="268"/>
      <c r="AE84" s="268"/>
    </row>
    <row r="85" spans="25:31" customFormat="1" ht="15.75" x14ac:dyDescent="0.25">
      <c r="Y85" s="264"/>
      <c r="Z85" s="88"/>
      <c r="AA85" s="88"/>
      <c r="AB85" s="267"/>
      <c r="AC85" s="88"/>
      <c r="AD85" s="268"/>
      <c r="AE85" s="268"/>
    </row>
    <row r="86" spans="25:31" customFormat="1" ht="15.75" x14ac:dyDescent="0.25">
      <c r="Y86" s="264"/>
      <c r="Z86" s="88"/>
      <c r="AA86" s="88"/>
      <c r="AB86" s="267"/>
      <c r="AC86" s="88"/>
      <c r="AD86" s="268"/>
      <c r="AE86" s="268"/>
    </row>
    <row r="87" spans="25:31" customFormat="1" ht="15.75" x14ac:dyDescent="0.25">
      <c r="Y87" s="264"/>
      <c r="Z87" s="88"/>
      <c r="AA87" s="88"/>
      <c r="AB87" s="267"/>
      <c r="AC87" s="88"/>
      <c r="AD87" s="268"/>
      <c r="AE87" s="268"/>
    </row>
    <row r="88" spans="25:31" customFormat="1" ht="15.75" x14ac:dyDescent="0.25">
      <c r="Y88" s="28"/>
      <c r="Z88" s="88"/>
      <c r="AA88" s="88"/>
      <c r="AB88" s="267"/>
      <c r="AC88" s="88"/>
      <c r="AD88" s="268"/>
      <c r="AE88" s="268"/>
    </row>
    <row r="89" spans="25:31" customFormat="1" ht="15.75" x14ac:dyDescent="0.25">
      <c r="Y89" s="28"/>
      <c r="Z89" s="88"/>
      <c r="AA89" s="88"/>
      <c r="AB89" s="267"/>
      <c r="AC89" s="88"/>
      <c r="AD89" s="268"/>
      <c r="AE89" s="268"/>
    </row>
    <row r="90" spans="25:31" customFormat="1" ht="15.75" x14ac:dyDescent="0.25">
      <c r="Y90" s="104"/>
      <c r="Z90" s="103"/>
      <c r="AA90" s="103"/>
      <c r="AB90" s="267"/>
      <c r="AC90" s="216"/>
      <c r="AD90" s="268"/>
      <c r="AE90" s="268"/>
    </row>
    <row r="91" spans="25:31" customFormat="1" ht="15.75" x14ac:dyDescent="0.25">
      <c r="Y91" s="28"/>
      <c r="Z91" s="88"/>
      <c r="AA91" s="88"/>
      <c r="AB91" s="267"/>
      <c r="AC91" s="88"/>
      <c r="AD91" s="268"/>
      <c r="AE91" s="268"/>
    </row>
    <row r="92" spans="25:31" customFormat="1" ht="15.75" x14ac:dyDescent="0.25">
      <c r="Y92" s="28"/>
      <c r="Z92" s="88"/>
      <c r="AA92" s="88"/>
      <c r="AB92" s="267"/>
      <c r="AC92" s="88"/>
      <c r="AD92" s="268"/>
      <c r="AE92" s="268"/>
    </row>
    <row r="93" spans="25:31" customFormat="1" ht="15.75" x14ac:dyDescent="0.25">
      <c r="Y93" s="28"/>
      <c r="Z93" s="88"/>
      <c r="AA93" s="88"/>
      <c r="AB93" s="267"/>
      <c r="AC93" s="88"/>
      <c r="AD93" s="268"/>
      <c r="AE93" s="268"/>
    </row>
    <row r="94" spans="25:31" customFormat="1" ht="15.75" x14ac:dyDescent="0.25">
      <c r="Y94" s="28"/>
      <c r="Z94" s="88"/>
      <c r="AA94" s="88"/>
      <c r="AB94" s="267"/>
      <c r="AC94" s="88"/>
      <c r="AD94" s="268"/>
      <c r="AE94" s="268"/>
    </row>
    <row r="95" spans="25:31" customFormat="1" ht="15.75" x14ac:dyDescent="0.25">
      <c r="Y95" s="28"/>
      <c r="Z95" s="88"/>
      <c r="AA95" s="88"/>
      <c r="AB95" s="267"/>
      <c r="AC95" s="88"/>
      <c r="AD95" s="268"/>
      <c r="AE95" s="268"/>
    </row>
    <row r="96" spans="25:31" customFormat="1" ht="15.75" x14ac:dyDescent="0.25">
      <c r="Y96" s="269"/>
      <c r="Z96" s="88"/>
      <c r="AA96" s="88"/>
      <c r="AB96" s="135"/>
      <c r="AC96" s="88"/>
      <c r="AD96" s="28"/>
      <c r="AE96" s="28"/>
    </row>
    <row r="97" spans="25:31" customFormat="1" ht="18.75" x14ac:dyDescent="0.3">
      <c r="Y97" s="28"/>
      <c r="Z97" s="270"/>
      <c r="AA97" s="270"/>
      <c r="AB97" s="270"/>
      <c r="AC97" s="270"/>
      <c r="AD97" s="28"/>
      <c r="AE97" s="28"/>
    </row>
    <row r="98" spans="25:31" x14ac:dyDescent="0.25">
      <c r="Y98" s="28"/>
      <c r="Z98" s="88"/>
      <c r="AA98" s="88"/>
      <c r="AB98" s="88"/>
      <c r="AC98" s="88"/>
      <c r="AD98" s="28"/>
      <c r="AE98" s="28"/>
    </row>
    <row r="99" spans="25:31" x14ac:dyDescent="0.25">
      <c r="Y99" s="28"/>
      <c r="Z99" s="88"/>
      <c r="AA99" s="88"/>
      <c r="AB99" s="88"/>
      <c r="AC99" s="88"/>
      <c r="AD99" s="28"/>
      <c r="AE99" s="28"/>
    </row>
    <row r="100" spans="25:31" x14ac:dyDescent="0.25">
      <c r="Y100" s="28"/>
      <c r="Z100" s="88"/>
      <c r="AA100" s="88"/>
      <c r="AB100" s="88"/>
      <c r="AC100" s="88"/>
      <c r="AD100" s="28"/>
      <c r="AE100" s="28"/>
    </row>
  </sheetData>
  <mergeCells count="13">
    <mergeCell ref="L45:L46"/>
    <mergeCell ref="D46:E46"/>
    <mergeCell ref="C1:K1"/>
    <mergeCell ref="R3:T3"/>
    <mergeCell ref="E4:F4"/>
    <mergeCell ref="I4:L4"/>
    <mergeCell ref="H40:I40"/>
    <mergeCell ref="K40:L40"/>
    <mergeCell ref="D41:E41"/>
    <mergeCell ref="I43:K43"/>
    <mergeCell ref="D44:E44"/>
    <mergeCell ref="I44:K44"/>
    <mergeCell ref="I45:K4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OCTUBRE 2014 </vt:lpstr>
      <vt:lpstr>NOVIEMBRE 2014</vt:lpstr>
      <vt:lpstr>DICIEMBRE  2014</vt:lpstr>
      <vt:lpstr>ENERO 2015</vt:lpstr>
      <vt:lpstr>FEBRERO 2015</vt:lpstr>
      <vt:lpstr>MARZO 2015</vt:lpstr>
      <vt:lpstr>Hoja1</vt:lpstr>
      <vt:lpstr>Hoja2</vt:lpstr>
      <vt:lpstr>Hoja3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2015-02-28T17:53:20Z</cp:lastPrinted>
  <dcterms:created xsi:type="dcterms:W3CDTF">2009-02-04T18:28:43Z</dcterms:created>
  <dcterms:modified xsi:type="dcterms:W3CDTF">2015-03-11T17:12:26Z</dcterms:modified>
</cp:coreProperties>
</file>